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535" tabRatio="810" activeTab="7"/>
  </bookViews>
  <sheets>
    <sheet name="Santrauka" sheetId="51" r:id="rId1"/>
    <sheet name="Grafikai" sheetId="53" r:id="rId2"/>
    <sheet name="pagalbinis" sheetId="52" state="hidden" r:id="rId3"/>
    <sheet name="NOx" sheetId="24" r:id="rId4"/>
    <sheet name="NMVOC" sheetId="37" r:id="rId5"/>
    <sheet name="SOx" sheetId="39" r:id="rId6"/>
    <sheet name="NH3" sheetId="31" r:id="rId7"/>
    <sheet name="PM25" sheetId="42" r:id="rId8"/>
  </sheets>
  <calcPr calcId="152511"/>
</workbook>
</file>

<file path=xl/calcChain.xml><?xml version="1.0" encoding="utf-8"?>
<calcChain xmlns="http://schemas.openxmlformats.org/spreadsheetml/2006/main">
  <c r="O15" i="42" l="1"/>
  <c r="O14" i="42"/>
  <c r="O12" i="42"/>
  <c r="O11" i="42"/>
  <c r="O9" i="42"/>
  <c r="O8" i="42"/>
  <c r="O7" i="42"/>
  <c r="O6" i="42"/>
  <c r="O5" i="42"/>
  <c r="P15" i="42"/>
  <c r="P14" i="42"/>
  <c r="P12" i="42"/>
  <c r="P11" i="42"/>
  <c r="P10" i="42"/>
  <c r="P9" i="42"/>
  <c r="P8" i="42"/>
  <c r="P7" i="42"/>
  <c r="P6" i="42"/>
  <c r="P5" i="42"/>
  <c r="N13" i="42"/>
  <c r="L13" i="42"/>
  <c r="K13" i="42"/>
  <c r="J13" i="42"/>
  <c r="I13" i="42"/>
  <c r="H13" i="42"/>
  <c r="G13" i="42"/>
  <c r="F13" i="42"/>
  <c r="E13" i="42"/>
  <c r="D13" i="42"/>
  <c r="C13" i="42"/>
  <c r="M13" i="42"/>
  <c r="N10" i="42"/>
  <c r="L10" i="42"/>
  <c r="K10" i="42"/>
  <c r="J10" i="42"/>
  <c r="I10" i="42"/>
  <c r="I17" i="42" s="1"/>
  <c r="H10" i="42"/>
  <c r="H17" i="42" s="1"/>
  <c r="G10" i="42"/>
  <c r="F10" i="42"/>
  <c r="E10" i="42"/>
  <c r="E17" i="42" s="1"/>
  <c r="D10" i="42"/>
  <c r="D17" i="42" s="1"/>
  <c r="C10" i="42"/>
  <c r="M10" i="42"/>
  <c r="N17" i="42"/>
  <c r="N34" i="42" s="1"/>
  <c r="L17" i="42"/>
  <c r="J17" i="42"/>
  <c r="F17" i="42"/>
  <c r="R5" i="42"/>
  <c r="T15" i="42"/>
  <c r="T14" i="42"/>
  <c r="T12" i="42"/>
  <c r="T11" i="42"/>
  <c r="T9" i="42"/>
  <c r="T8" i="42"/>
  <c r="T7" i="42"/>
  <c r="T6" i="42"/>
  <c r="T5" i="42"/>
  <c r="N12" i="31"/>
  <c r="K7" i="31"/>
  <c r="M15" i="31"/>
  <c r="O14" i="31"/>
  <c r="O13" i="31"/>
  <c r="O11" i="31"/>
  <c r="O10" i="31"/>
  <c r="O9" i="31"/>
  <c r="O8" i="31"/>
  <c r="O6" i="31"/>
  <c r="O5" i="31"/>
  <c r="P5" i="31"/>
  <c r="H12" i="31"/>
  <c r="L12" i="31"/>
  <c r="P12" i="31" s="1"/>
  <c r="K12" i="31"/>
  <c r="J12" i="31"/>
  <c r="I12" i="31"/>
  <c r="G12" i="31"/>
  <c r="F12" i="31"/>
  <c r="E12" i="31"/>
  <c r="D12" i="31"/>
  <c r="C12" i="31"/>
  <c r="M12" i="31"/>
  <c r="O12" i="31" s="1"/>
  <c r="T14" i="31"/>
  <c r="T13" i="31"/>
  <c r="T12" i="31"/>
  <c r="T11" i="31"/>
  <c r="T10" i="31"/>
  <c r="T9" i="31"/>
  <c r="T8" i="31"/>
  <c r="T6" i="31"/>
  <c r="T5" i="31"/>
  <c r="P14" i="31"/>
  <c r="P13" i="31"/>
  <c r="P11" i="31"/>
  <c r="P10" i="31"/>
  <c r="P9" i="31"/>
  <c r="P8" i="31"/>
  <c r="P6" i="31"/>
  <c r="T10" i="42" l="1"/>
  <c r="G17" i="42"/>
  <c r="O10" i="42"/>
  <c r="O13" i="42"/>
  <c r="K17" i="42"/>
  <c r="P13" i="42"/>
  <c r="P17" i="42"/>
  <c r="T13" i="42"/>
  <c r="C17" i="42"/>
  <c r="T17" i="42" s="1"/>
  <c r="N24" i="42"/>
  <c r="N32" i="42"/>
  <c r="N27" i="42"/>
  <c r="N35" i="42"/>
  <c r="N28" i="42"/>
  <c r="N36" i="42"/>
  <c r="N31" i="42"/>
  <c r="M17" i="42"/>
  <c r="O17" i="42" s="1"/>
  <c r="N25" i="42"/>
  <c r="N29" i="42"/>
  <c r="N33" i="42"/>
  <c r="N26" i="42"/>
  <c r="N30" i="42"/>
  <c r="N7" i="31"/>
  <c r="L7" i="31"/>
  <c r="L15" i="31" s="1"/>
  <c r="K15" i="31"/>
  <c r="J7" i="31"/>
  <c r="J15" i="31" s="1"/>
  <c r="I7" i="31"/>
  <c r="I15" i="31" s="1"/>
  <c r="H7" i="31"/>
  <c r="H15" i="31" s="1"/>
  <c r="G7" i="31"/>
  <c r="G15" i="31" s="1"/>
  <c r="F7" i="31"/>
  <c r="F15" i="31" s="1"/>
  <c r="E7" i="31"/>
  <c r="E15" i="31" s="1"/>
  <c r="D7" i="31"/>
  <c r="D15" i="31" s="1"/>
  <c r="C7" i="31"/>
  <c r="C15" i="31" s="1"/>
  <c r="M7" i="31"/>
  <c r="N39" i="24"/>
  <c r="T7" i="31" l="1"/>
  <c r="N15" i="31"/>
  <c r="N24" i="31" s="1"/>
  <c r="O7" i="31"/>
  <c r="P7" i="31"/>
  <c r="N13" i="39"/>
  <c r="N10" i="39"/>
  <c r="M13" i="39"/>
  <c r="L13" i="39"/>
  <c r="K13" i="39"/>
  <c r="J13" i="39"/>
  <c r="I13" i="39"/>
  <c r="H13" i="39"/>
  <c r="G13" i="39"/>
  <c r="F13" i="39"/>
  <c r="E13" i="39"/>
  <c r="D13" i="39"/>
  <c r="C13" i="39"/>
  <c r="M10" i="39"/>
  <c r="L10" i="39"/>
  <c r="K10" i="39"/>
  <c r="J10" i="39"/>
  <c r="I10" i="39"/>
  <c r="H10" i="39"/>
  <c r="G10" i="39"/>
  <c r="F10" i="39"/>
  <c r="E10" i="39"/>
  <c r="D10" i="39"/>
  <c r="C10" i="39"/>
  <c r="N31" i="31" l="1"/>
  <c r="N28" i="31"/>
  <c r="O15" i="31"/>
  <c r="N32" i="31"/>
  <c r="P15" i="31"/>
  <c r="N29" i="31"/>
  <c r="T15" i="31"/>
  <c r="N22" i="31"/>
  <c r="N23" i="31"/>
  <c r="N26" i="31"/>
  <c r="N27" i="31"/>
  <c r="N25" i="31"/>
  <c r="N30" i="31"/>
  <c r="C16" i="39"/>
  <c r="D16" i="39"/>
  <c r="E16" i="39"/>
  <c r="F16" i="39"/>
  <c r="G16" i="39"/>
  <c r="H16" i="39"/>
  <c r="I16" i="39"/>
  <c r="J16" i="39"/>
  <c r="K16" i="39"/>
  <c r="L16" i="39"/>
  <c r="M16" i="39"/>
  <c r="N16" i="39"/>
  <c r="N33" i="39" s="1"/>
  <c r="P15" i="39"/>
  <c r="P14" i="39"/>
  <c r="P13" i="39"/>
  <c r="P12" i="39"/>
  <c r="P11" i="39"/>
  <c r="P10" i="39"/>
  <c r="P9" i="39"/>
  <c r="P8" i="39"/>
  <c r="P7" i="39"/>
  <c r="P6" i="39"/>
  <c r="P5" i="39"/>
  <c r="O15" i="39"/>
  <c r="O14" i="39"/>
  <c r="O13" i="39"/>
  <c r="O12" i="39"/>
  <c r="O11" i="39"/>
  <c r="O10" i="39"/>
  <c r="O9" i="39"/>
  <c r="O8" i="39"/>
  <c r="O7" i="39"/>
  <c r="O6" i="39"/>
  <c r="O5" i="39"/>
  <c r="T15" i="39"/>
  <c r="T14" i="39"/>
  <c r="T13" i="39"/>
  <c r="T12" i="39"/>
  <c r="T11" i="39"/>
  <c r="T10" i="39"/>
  <c r="T9" i="39"/>
  <c r="T8" i="39"/>
  <c r="T7" i="39"/>
  <c r="T6" i="39"/>
  <c r="T5" i="39"/>
  <c r="T5" i="37"/>
  <c r="T19" i="37"/>
  <c r="T18" i="37"/>
  <c r="T17" i="37"/>
  <c r="T15" i="37"/>
  <c r="T14" i="37"/>
  <c r="T13" i="37"/>
  <c r="T12" i="37"/>
  <c r="T11" i="37"/>
  <c r="T9" i="37"/>
  <c r="T8" i="37"/>
  <c r="T7" i="37"/>
  <c r="T6" i="37"/>
  <c r="P19" i="37"/>
  <c r="P18" i="37"/>
  <c r="P17" i="37"/>
  <c r="P15" i="37"/>
  <c r="P14" i="37"/>
  <c r="P13" i="37"/>
  <c r="P12" i="37"/>
  <c r="P11" i="37"/>
  <c r="P9" i="37"/>
  <c r="P8" i="37"/>
  <c r="P7" i="37"/>
  <c r="P6" i="37"/>
  <c r="P5" i="37"/>
  <c r="O19" i="37"/>
  <c r="O18" i="37"/>
  <c r="O17" i="37"/>
  <c r="O15" i="37"/>
  <c r="O14" i="37"/>
  <c r="O13" i="37"/>
  <c r="O12" i="37"/>
  <c r="O11" i="37"/>
  <c r="O9" i="37"/>
  <c r="O8" i="37"/>
  <c r="O7" i="37"/>
  <c r="O6" i="37"/>
  <c r="O5" i="37"/>
  <c r="N27" i="39" l="1"/>
  <c r="N30" i="39"/>
  <c r="N23" i="39"/>
  <c r="N31" i="39"/>
  <c r="N26" i="39"/>
  <c r="N34" i="39"/>
  <c r="T16" i="39"/>
  <c r="O16" i="39"/>
  <c r="P16" i="39"/>
  <c r="N24" i="39"/>
  <c r="N28" i="39"/>
  <c r="N32" i="39"/>
  <c r="N25" i="39"/>
  <c r="N29" i="39"/>
  <c r="G16" i="37"/>
  <c r="N10" i="37" l="1"/>
  <c r="M10" i="37"/>
  <c r="L10" i="37"/>
  <c r="K10" i="37"/>
  <c r="J10" i="37"/>
  <c r="I10" i="37"/>
  <c r="H10" i="37"/>
  <c r="G10" i="37"/>
  <c r="F10" i="37"/>
  <c r="E10" i="37"/>
  <c r="D10" i="37"/>
  <c r="C10" i="37"/>
  <c r="N16" i="37"/>
  <c r="M16" i="37"/>
  <c r="L16" i="37"/>
  <c r="K16" i="37"/>
  <c r="J16" i="37"/>
  <c r="I16" i="37"/>
  <c r="H16" i="37"/>
  <c r="F16" i="37"/>
  <c r="E16" i="37"/>
  <c r="D16" i="37"/>
  <c r="C16" i="37"/>
  <c r="T19" i="24"/>
  <c r="T18" i="24"/>
  <c r="T17" i="24"/>
  <c r="T16" i="24"/>
  <c r="T15" i="24"/>
  <c r="T14" i="24"/>
  <c r="T13" i="24"/>
  <c r="T12" i="24"/>
  <c r="T11" i="24"/>
  <c r="T10" i="24"/>
  <c r="T9" i="24"/>
  <c r="T8" i="24"/>
  <c r="T7" i="24"/>
  <c r="T6" i="24"/>
  <c r="T5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P7" i="24"/>
  <c r="P6" i="24"/>
  <c r="P5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N26" i="24"/>
  <c r="C16" i="24"/>
  <c r="D16" i="24"/>
  <c r="E16" i="24"/>
  <c r="F16" i="24"/>
  <c r="G16" i="24"/>
  <c r="H16" i="24"/>
  <c r="I16" i="24"/>
  <c r="J16" i="24"/>
  <c r="K16" i="24"/>
  <c r="L16" i="24"/>
  <c r="M16" i="24"/>
  <c r="M19" i="24" s="1"/>
  <c r="L10" i="24"/>
  <c r="K10" i="24"/>
  <c r="J10" i="24"/>
  <c r="J19" i="24" s="1"/>
  <c r="I10" i="24"/>
  <c r="I19" i="24" s="1"/>
  <c r="H10" i="24"/>
  <c r="G10" i="24"/>
  <c r="G19" i="24" s="1"/>
  <c r="F10" i="24"/>
  <c r="E10" i="24"/>
  <c r="E19" i="24" s="1"/>
  <c r="D10" i="24"/>
  <c r="C10" i="24"/>
  <c r="F19" i="24"/>
  <c r="M10" i="24"/>
  <c r="N40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19" i="24"/>
  <c r="N16" i="24"/>
  <c r="N6" i="24"/>
  <c r="T10" i="37" l="1"/>
  <c r="P10" i="37"/>
  <c r="O10" i="37"/>
  <c r="N20" i="37"/>
  <c r="C20" i="37"/>
  <c r="K20" i="37"/>
  <c r="H20" i="37"/>
  <c r="P16" i="37"/>
  <c r="O16" i="37"/>
  <c r="T16" i="37"/>
  <c r="I20" i="37"/>
  <c r="G20" i="37"/>
  <c r="J20" i="37"/>
  <c r="L20" i="37"/>
  <c r="F20" i="37"/>
  <c r="E20" i="37"/>
  <c r="D20" i="37"/>
  <c r="M20" i="37"/>
  <c r="M27" i="37" s="1"/>
  <c r="H19" i="24"/>
  <c r="C19" i="24"/>
  <c r="K19" i="24"/>
  <c r="D19" i="24"/>
  <c r="L19" i="24"/>
  <c r="N10" i="24"/>
  <c r="N5" i="24"/>
  <c r="P20" i="37" l="1"/>
  <c r="O20" i="37"/>
  <c r="T20" i="37"/>
  <c r="N41" i="37"/>
  <c r="N37" i="37"/>
  <c r="N33" i="37"/>
  <c r="N28" i="37"/>
  <c r="N40" i="37"/>
  <c r="N36" i="37"/>
  <c r="N31" i="37"/>
  <c r="N27" i="37"/>
  <c r="N39" i="37"/>
  <c r="N35" i="37"/>
  <c r="N30" i="37"/>
  <c r="N32" i="37"/>
  <c r="N42" i="37"/>
  <c r="N38" i="37"/>
  <c r="N34" i="37"/>
  <c r="N29" i="37"/>
  <c r="D31" i="51"/>
  <c r="D32" i="51"/>
  <c r="N59" i="53" l="1"/>
  <c r="N58" i="53"/>
  <c r="N57" i="53"/>
  <c r="N56" i="53"/>
  <c r="N55" i="53"/>
  <c r="M59" i="53"/>
  <c r="M58" i="53"/>
  <c r="M57" i="53"/>
  <c r="M56" i="53"/>
  <c r="M55" i="53"/>
  <c r="L59" i="53"/>
  <c r="L58" i="53"/>
  <c r="L57" i="53"/>
  <c r="L56" i="53"/>
  <c r="K59" i="53"/>
  <c r="K58" i="53"/>
  <c r="K57" i="53"/>
  <c r="K56" i="53"/>
  <c r="L55" i="53"/>
  <c r="K55" i="53"/>
  <c r="J59" i="53"/>
  <c r="J58" i="53"/>
  <c r="J57" i="53"/>
  <c r="J56" i="53"/>
  <c r="J55" i="53"/>
  <c r="I59" i="53"/>
  <c r="I58" i="53"/>
  <c r="I57" i="53"/>
  <c r="I56" i="53"/>
  <c r="I55" i="53"/>
  <c r="H59" i="53"/>
  <c r="H58" i="53"/>
  <c r="H57" i="53"/>
  <c r="H56" i="53"/>
  <c r="H55" i="53"/>
  <c r="G59" i="53"/>
  <c r="G58" i="53"/>
  <c r="G57" i="53"/>
  <c r="G56" i="53"/>
  <c r="G55" i="53"/>
  <c r="F59" i="53"/>
  <c r="F58" i="53"/>
  <c r="F57" i="53"/>
  <c r="F56" i="53"/>
  <c r="F55" i="53"/>
  <c r="E59" i="53"/>
  <c r="E58" i="53"/>
  <c r="E57" i="53"/>
  <c r="E56" i="53"/>
  <c r="E55" i="53"/>
  <c r="D59" i="53"/>
  <c r="D58" i="53"/>
  <c r="D57" i="53"/>
  <c r="D56" i="53"/>
  <c r="D55" i="53"/>
  <c r="B31" i="51" l="1"/>
  <c r="F32" i="51"/>
  <c r="E32" i="51"/>
  <c r="C32" i="51"/>
  <c r="B32" i="51"/>
  <c r="F31" i="51"/>
  <c r="E31" i="51"/>
  <c r="C31" i="51"/>
  <c r="H23" i="52" l="1"/>
  <c r="I23" i="52"/>
  <c r="J23" i="52"/>
  <c r="K23" i="52"/>
  <c r="G23" i="52"/>
  <c r="H22" i="52"/>
  <c r="I22" i="52"/>
  <c r="J22" i="52"/>
  <c r="K22" i="52"/>
  <c r="G22" i="52"/>
  <c r="H9" i="52" l="1"/>
  <c r="I9" i="52"/>
  <c r="J9" i="52"/>
  <c r="K9" i="52"/>
  <c r="G9" i="52"/>
  <c r="F45" i="52"/>
  <c r="F44" i="52"/>
  <c r="F43" i="52"/>
  <c r="F42" i="52"/>
  <c r="F41" i="52"/>
  <c r="F40" i="52"/>
  <c r="F39" i="52"/>
  <c r="F38" i="52"/>
  <c r="F37" i="52"/>
  <c r="F36" i="52"/>
  <c r="F46" i="52" s="1"/>
  <c r="K35" i="52"/>
  <c r="J35" i="52"/>
  <c r="I35" i="52"/>
  <c r="H35" i="52"/>
  <c r="G35" i="52"/>
  <c r="K34" i="52"/>
  <c r="J34" i="52"/>
  <c r="I34" i="52"/>
  <c r="H34" i="52"/>
  <c r="G34" i="52"/>
  <c r="K33" i="52"/>
  <c r="J33" i="52"/>
  <c r="I33" i="52"/>
  <c r="H33" i="52"/>
  <c r="G33" i="52"/>
  <c r="K32" i="52"/>
  <c r="J32" i="52"/>
  <c r="I32" i="52"/>
  <c r="H32" i="52"/>
  <c r="G32" i="52"/>
  <c r="K31" i="52"/>
  <c r="J31" i="52"/>
  <c r="I31" i="52"/>
  <c r="H31" i="52"/>
  <c r="G31" i="52"/>
  <c r="K30" i="52"/>
  <c r="J30" i="52"/>
  <c r="I30" i="52"/>
  <c r="H30" i="52"/>
  <c r="G30" i="52"/>
  <c r="K29" i="52"/>
  <c r="J29" i="52"/>
  <c r="I29" i="52"/>
  <c r="H29" i="52"/>
  <c r="G29" i="52"/>
  <c r="K28" i="52"/>
  <c r="J28" i="52"/>
  <c r="I28" i="52"/>
  <c r="H28" i="52"/>
  <c r="G28" i="52"/>
  <c r="K27" i="52"/>
  <c r="J27" i="52"/>
  <c r="I27" i="52"/>
  <c r="H27" i="52"/>
  <c r="G27" i="52"/>
  <c r="K26" i="52"/>
  <c r="J26" i="52"/>
  <c r="I26" i="52"/>
  <c r="H26" i="52"/>
  <c r="G26" i="52"/>
  <c r="K20" i="52"/>
  <c r="J20" i="52"/>
  <c r="I20" i="52"/>
  <c r="H20" i="52"/>
  <c r="G20" i="52"/>
  <c r="K19" i="52"/>
  <c r="J19" i="52"/>
  <c r="J43" i="52" s="1"/>
  <c r="I19" i="52"/>
  <c r="H19" i="52"/>
  <c r="G19" i="52"/>
  <c r="K18" i="52"/>
  <c r="K42" i="52" s="1"/>
  <c r="J18" i="52"/>
  <c r="I18" i="52"/>
  <c r="H18" i="52"/>
  <c r="G18" i="52"/>
  <c r="G42" i="52" s="1"/>
  <c r="K17" i="52"/>
  <c r="J17" i="52"/>
  <c r="J41" i="52" s="1"/>
  <c r="I17" i="52"/>
  <c r="H17" i="52"/>
  <c r="H41" i="52" s="1"/>
  <c r="G17" i="52"/>
  <c r="K16" i="52"/>
  <c r="J16" i="52"/>
  <c r="I16" i="52"/>
  <c r="I40" i="52" s="1"/>
  <c r="H16" i="52"/>
  <c r="G16" i="52"/>
  <c r="K15" i="52"/>
  <c r="J15" i="52"/>
  <c r="J39" i="52" s="1"/>
  <c r="I15" i="52"/>
  <c r="H15" i="52"/>
  <c r="G15" i="52"/>
  <c r="K14" i="52"/>
  <c r="K38" i="52" s="1"/>
  <c r="J14" i="52"/>
  <c r="I14" i="52"/>
  <c r="H14" i="52"/>
  <c r="G14" i="52"/>
  <c r="G38" i="52" s="1"/>
  <c r="K13" i="52"/>
  <c r="J13" i="52"/>
  <c r="J37" i="52" s="1"/>
  <c r="I13" i="52"/>
  <c r="H13" i="52"/>
  <c r="H37" i="52" s="1"/>
  <c r="G13" i="52"/>
  <c r="K12" i="52"/>
  <c r="J12" i="52"/>
  <c r="I12" i="52"/>
  <c r="H12" i="52"/>
  <c r="G12" i="52"/>
  <c r="G5" i="52"/>
  <c r="H5" i="52"/>
  <c r="I5" i="52"/>
  <c r="J5" i="52"/>
  <c r="K5" i="52"/>
  <c r="G6" i="52"/>
  <c r="H6" i="52"/>
  <c r="I6" i="52"/>
  <c r="J6" i="52"/>
  <c r="K6" i="52"/>
  <c r="I44" i="52" l="1"/>
  <c r="G36" i="52"/>
  <c r="G46" i="52" s="1"/>
  <c r="G40" i="52"/>
  <c r="K36" i="52"/>
  <c r="K46" i="52" s="1"/>
  <c r="I38" i="52"/>
  <c r="H39" i="52"/>
  <c r="K40" i="52"/>
  <c r="H43" i="52"/>
  <c r="K44" i="52"/>
  <c r="G44" i="52"/>
  <c r="J36" i="52"/>
  <c r="J46" i="52" s="1"/>
  <c r="I37" i="52"/>
  <c r="H38" i="52"/>
  <c r="G39" i="52"/>
  <c r="K39" i="52"/>
  <c r="J40" i="52"/>
  <c r="I41" i="52"/>
  <c r="H42" i="52"/>
  <c r="G43" i="52"/>
  <c r="K43" i="52"/>
  <c r="J44" i="52"/>
  <c r="H36" i="52"/>
  <c r="H46" i="52" s="1"/>
  <c r="G37" i="52"/>
  <c r="K37" i="52"/>
  <c r="J38" i="52"/>
  <c r="H40" i="52"/>
  <c r="G41" i="52"/>
  <c r="K41" i="52"/>
  <c r="J42" i="52"/>
  <c r="I43" i="52"/>
  <c r="H44" i="52"/>
  <c r="I36" i="52"/>
  <c r="I46" i="52" s="1"/>
  <c r="I39" i="52"/>
  <c r="I42" i="52"/>
  <c r="H21" i="52"/>
  <c r="H45" i="52" s="1"/>
  <c r="I21" i="52"/>
  <c r="I45" i="52" s="1"/>
  <c r="J21" i="52"/>
  <c r="J45" i="52" s="1"/>
  <c r="K21" i="52"/>
  <c r="K45" i="52" s="1"/>
  <c r="G21" i="52"/>
  <c r="G45" i="52" s="1"/>
  <c r="E35" i="24"/>
  <c r="I36" i="24"/>
  <c r="C26" i="24"/>
  <c r="Q17" i="42"/>
  <c r="R17" i="42"/>
  <c r="S17" i="42"/>
  <c r="D36" i="42"/>
  <c r="E36" i="42"/>
  <c r="F36" i="42"/>
  <c r="G36" i="42"/>
  <c r="H36" i="42"/>
  <c r="I36" i="42"/>
  <c r="J36" i="42"/>
  <c r="K36" i="42"/>
  <c r="L36" i="42"/>
  <c r="M36" i="42"/>
  <c r="C36" i="42"/>
  <c r="F31" i="42"/>
  <c r="I31" i="42"/>
  <c r="R12" i="42"/>
  <c r="D28" i="42"/>
  <c r="F28" i="42"/>
  <c r="G28" i="42"/>
  <c r="I28" i="42"/>
  <c r="J28" i="42"/>
  <c r="R9" i="42"/>
  <c r="I27" i="42"/>
  <c r="F26" i="42"/>
  <c r="I26" i="42"/>
  <c r="R9" i="31"/>
  <c r="L25" i="31"/>
  <c r="R14" i="39"/>
  <c r="Q12" i="39"/>
  <c r="D31" i="39"/>
  <c r="G31" i="39"/>
  <c r="J31" i="39"/>
  <c r="C31" i="39"/>
  <c r="F34" i="39"/>
  <c r="I34" i="39"/>
  <c r="L34" i="39"/>
  <c r="D26" i="39"/>
  <c r="G26" i="39"/>
  <c r="J26" i="39"/>
  <c r="S8" i="39"/>
  <c r="D25" i="39"/>
  <c r="Q7" i="39"/>
  <c r="G24" i="39"/>
  <c r="K24" i="39"/>
  <c r="E23" i="39"/>
  <c r="F23" i="39"/>
  <c r="L23" i="39"/>
  <c r="C23" i="39"/>
  <c r="M34" i="39"/>
  <c r="K34" i="39"/>
  <c r="J34" i="39"/>
  <c r="H34" i="39"/>
  <c r="G34" i="39"/>
  <c r="E34" i="39"/>
  <c r="D34" i="39"/>
  <c r="C34" i="39"/>
  <c r="K32" i="39"/>
  <c r="J32" i="39"/>
  <c r="H32" i="39"/>
  <c r="G32" i="39"/>
  <c r="E32" i="39"/>
  <c r="M30" i="39"/>
  <c r="J30" i="39"/>
  <c r="H30" i="39"/>
  <c r="G30" i="39"/>
  <c r="E30" i="39"/>
  <c r="D30" i="39"/>
  <c r="M29" i="39"/>
  <c r="K29" i="39"/>
  <c r="H29" i="39"/>
  <c r="G29" i="39"/>
  <c r="E29" i="39"/>
  <c r="D29" i="39"/>
  <c r="C29" i="39"/>
  <c r="M27" i="39"/>
  <c r="L27" i="39"/>
  <c r="K27" i="39"/>
  <c r="J27" i="39"/>
  <c r="H27" i="39"/>
  <c r="G27" i="39"/>
  <c r="E27" i="39"/>
  <c r="D27" i="39"/>
  <c r="M26" i="39"/>
  <c r="L26" i="39"/>
  <c r="K26" i="39"/>
  <c r="H26" i="39"/>
  <c r="F26" i="39"/>
  <c r="E26" i="39"/>
  <c r="C26" i="39"/>
  <c r="K25" i="39"/>
  <c r="J25" i="39"/>
  <c r="H25" i="39"/>
  <c r="G25" i="39"/>
  <c r="E25" i="39"/>
  <c r="M24" i="39"/>
  <c r="J24" i="39"/>
  <c r="H24" i="39"/>
  <c r="E24" i="39"/>
  <c r="D24" i="39"/>
  <c r="M23" i="39"/>
  <c r="K23" i="39"/>
  <c r="J23" i="39"/>
  <c r="H23" i="39"/>
  <c r="G23" i="39"/>
  <c r="D23" i="39"/>
  <c r="S16" i="39"/>
  <c r="Q16" i="39"/>
  <c r="Q14" i="39"/>
  <c r="S12" i="39"/>
  <c r="Q11" i="39"/>
  <c r="Q9" i="39"/>
  <c r="Q8" i="39"/>
  <c r="R6" i="39"/>
  <c r="S5" i="39"/>
  <c r="Q5" i="39"/>
  <c r="R8" i="37"/>
  <c r="Q6" i="37"/>
  <c r="Q15" i="37"/>
  <c r="S14" i="37"/>
  <c r="R14" i="37"/>
  <c r="Q14" i="37"/>
  <c r="S12" i="37"/>
  <c r="Q12" i="37"/>
  <c r="S7" i="37"/>
  <c r="R6" i="37"/>
  <c r="Q14" i="24"/>
  <c r="Q10" i="31"/>
  <c r="Q13" i="31"/>
  <c r="S10" i="31"/>
  <c r="Q9" i="31"/>
  <c r="S9" i="31"/>
  <c r="F22" i="31"/>
  <c r="L22" i="31"/>
  <c r="R13" i="31"/>
  <c r="I24" i="31"/>
  <c r="F25" i="31"/>
  <c r="I25" i="31"/>
  <c r="F32" i="31"/>
  <c r="I32" i="31"/>
  <c r="R15" i="31"/>
  <c r="S13" i="31"/>
  <c r="R10" i="31"/>
  <c r="S11" i="31"/>
  <c r="R5" i="31"/>
  <c r="S5" i="31"/>
  <c r="R15" i="37"/>
  <c r="Q13" i="37"/>
  <c r="R12" i="37"/>
  <c r="S11" i="37"/>
  <c r="R11" i="37"/>
  <c r="Q5" i="37"/>
  <c r="S8" i="37"/>
  <c r="R5" i="37"/>
  <c r="S9" i="37"/>
  <c r="R9" i="37"/>
  <c r="Q8" i="37"/>
  <c r="R7" i="37"/>
  <c r="S5" i="37"/>
  <c r="Q9" i="24"/>
  <c r="S15" i="24"/>
  <c r="K24" i="31"/>
  <c r="I28" i="31"/>
  <c r="K30" i="39"/>
  <c r="R13" i="39"/>
  <c r="L31" i="39"/>
  <c r="J28" i="39"/>
  <c r="G28" i="39"/>
  <c r="D28" i="39"/>
  <c r="S11" i="39"/>
  <c r="M32" i="39"/>
  <c r="D32" i="39"/>
  <c r="C32" i="39"/>
  <c r="S14" i="39"/>
  <c r="F28" i="39"/>
  <c r="J29" i="39"/>
  <c r="C28" i="39"/>
  <c r="E28" i="39"/>
  <c r="R12" i="39"/>
  <c r="R11" i="39"/>
  <c r="F27" i="39"/>
  <c r="F29" i="39"/>
  <c r="I29" i="39"/>
  <c r="L29" i="39"/>
  <c r="L25" i="39"/>
  <c r="I25" i="39"/>
  <c r="F25" i="39"/>
  <c r="I31" i="39"/>
  <c r="I23" i="39"/>
  <c r="F30" i="39"/>
  <c r="I30" i="39"/>
  <c r="L30" i="39"/>
  <c r="F32" i="39"/>
  <c r="I32" i="39"/>
  <c r="L32" i="39"/>
  <c r="L24" i="39"/>
  <c r="I24" i="39"/>
  <c r="F24" i="39"/>
  <c r="I26" i="39"/>
  <c r="I27" i="39"/>
  <c r="R16" i="39"/>
  <c r="C30" i="39"/>
  <c r="C24" i="39"/>
  <c r="C27" i="39"/>
  <c r="R9" i="39"/>
  <c r="S9" i="39"/>
  <c r="Q6" i="39"/>
  <c r="S7" i="39"/>
  <c r="R8" i="39"/>
  <c r="R7" i="39"/>
  <c r="S6" i="39"/>
  <c r="R5" i="39"/>
  <c r="K41" i="37"/>
  <c r="M28" i="31"/>
  <c r="D23" i="31"/>
  <c r="D35" i="37"/>
  <c r="M36" i="37"/>
  <c r="G23" i="31"/>
  <c r="G24" i="31"/>
  <c r="R11" i="31"/>
  <c r="L28" i="31"/>
  <c r="C28" i="31"/>
  <c r="Q5" i="31"/>
  <c r="K29" i="31"/>
  <c r="L24" i="31"/>
  <c r="R7" i="31"/>
  <c r="I41" i="37"/>
  <c r="I39" i="37"/>
  <c r="R17" i="37"/>
  <c r="C27" i="31"/>
  <c r="C30" i="31"/>
  <c r="C32" i="31"/>
  <c r="C26" i="31"/>
  <c r="E41" i="37"/>
  <c r="G31" i="37"/>
  <c r="L23" i="31"/>
  <c r="R6" i="31"/>
  <c r="F23" i="31"/>
  <c r="C23" i="31"/>
  <c r="C22" i="31"/>
  <c r="C24" i="31"/>
  <c r="K27" i="31"/>
  <c r="Q15" i="31"/>
  <c r="K26" i="31"/>
  <c r="K32" i="31"/>
  <c r="E23" i="31"/>
  <c r="C25" i="31"/>
  <c r="R8" i="31"/>
  <c r="Q6" i="31"/>
  <c r="K23" i="31"/>
  <c r="E24" i="31"/>
  <c r="G27" i="31"/>
  <c r="J30" i="31"/>
  <c r="H41" i="37"/>
  <c r="F41" i="37"/>
  <c r="L41" i="37"/>
  <c r="L26" i="31"/>
  <c r="L32" i="31"/>
  <c r="J25" i="31"/>
  <c r="G25" i="31"/>
  <c r="G22" i="31"/>
  <c r="F26" i="31"/>
  <c r="L27" i="31"/>
  <c r="K30" i="31"/>
  <c r="H24" i="31"/>
  <c r="F28" i="31"/>
  <c r="J28" i="31"/>
  <c r="G28" i="31"/>
  <c r="J26" i="31"/>
  <c r="I27" i="31"/>
  <c r="F27" i="31"/>
  <c r="M27" i="31"/>
  <c r="I22" i="31"/>
  <c r="E25" i="31"/>
  <c r="J22" i="31"/>
  <c r="K22" i="31"/>
  <c r="I23" i="31"/>
  <c r="I26" i="31"/>
  <c r="G26" i="31"/>
  <c r="Q11" i="31"/>
  <c r="K28" i="31"/>
  <c r="L30" i="31"/>
  <c r="I30" i="31"/>
  <c r="F30" i="31"/>
  <c r="D41" i="37"/>
  <c r="L32" i="37"/>
  <c r="M37" i="37"/>
  <c r="J39" i="37"/>
  <c r="K34" i="37"/>
  <c r="H34" i="37"/>
  <c r="J35" i="37"/>
  <c r="L36" i="37"/>
  <c r="F36" i="37"/>
  <c r="H37" i="37"/>
  <c r="E37" i="37"/>
  <c r="C29" i="37"/>
  <c r="Q7" i="37"/>
  <c r="D37" i="37"/>
  <c r="H33" i="37"/>
  <c r="J29" i="37"/>
  <c r="J41" i="37"/>
  <c r="Q17" i="37"/>
  <c r="K39" i="37"/>
  <c r="E39" i="37"/>
  <c r="S6" i="37"/>
  <c r="M28" i="37"/>
  <c r="J28" i="37"/>
  <c r="D28" i="37"/>
  <c r="J30" i="37"/>
  <c r="D30" i="37"/>
  <c r="S15" i="37"/>
  <c r="K38" i="37"/>
  <c r="J37" i="37"/>
  <c r="E33" i="37"/>
  <c r="M31" i="37"/>
  <c r="H39" i="37"/>
  <c r="L27" i="37"/>
  <c r="I27" i="37"/>
  <c r="L34" i="37"/>
  <c r="I34" i="37"/>
  <c r="I38" i="37"/>
  <c r="F34" i="37"/>
  <c r="C35" i="37"/>
  <c r="S13" i="37"/>
  <c r="R13" i="37"/>
  <c r="K35" i="37"/>
  <c r="H35" i="37"/>
  <c r="E35" i="37"/>
  <c r="J36" i="37"/>
  <c r="C31" i="37"/>
  <c r="Q9" i="37"/>
  <c r="E38" i="37"/>
  <c r="G37" i="37"/>
  <c r="K33" i="37"/>
  <c r="Q11" i="37"/>
  <c r="J31" i="37"/>
  <c r="K28" i="37"/>
  <c r="H28" i="37"/>
  <c r="E28" i="37"/>
  <c r="C27" i="37"/>
  <c r="C30" i="37"/>
  <c r="C28" i="37"/>
  <c r="L37" i="37"/>
  <c r="I37" i="37"/>
  <c r="K27" i="37"/>
  <c r="H27" i="37"/>
  <c r="E27" i="37"/>
  <c r="J38" i="37"/>
  <c r="G38" i="37"/>
  <c r="K37" i="37"/>
  <c r="I36" i="37"/>
  <c r="E34" i="37"/>
  <c r="E40" i="37"/>
  <c r="L30" i="37"/>
  <c r="I30" i="37"/>
  <c r="L28" i="37"/>
  <c r="I28" i="37"/>
  <c r="J27" i="37"/>
  <c r="D27" i="37"/>
  <c r="G29" i="31"/>
  <c r="F29" i="31"/>
  <c r="J29" i="31"/>
  <c r="D29" i="31"/>
  <c r="Q12" i="31"/>
  <c r="K31" i="39"/>
  <c r="E31" i="39"/>
  <c r="F31" i="39"/>
  <c r="Q13" i="39"/>
  <c r="H31" i="39"/>
  <c r="Q15" i="39"/>
  <c r="L28" i="39"/>
  <c r="M28" i="39"/>
  <c r="M31" i="39"/>
  <c r="S13" i="39"/>
  <c r="R10" i="39"/>
  <c r="K28" i="39"/>
  <c r="Q10" i="39"/>
  <c r="S10" i="39"/>
  <c r="K32" i="37"/>
  <c r="Q10" i="37"/>
  <c r="C38" i="37"/>
  <c r="Q16" i="37"/>
  <c r="M32" i="37"/>
  <c r="S10" i="37"/>
  <c r="R10" i="37"/>
  <c r="C41" i="37"/>
  <c r="R19" i="37"/>
  <c r="S19" i="37"/>
  <c r="Q8" i="31"/>
  <c r="K25" i="31"/>
  <c r="H28" i="31"/>
  <c r="F29" i="37"/>
  <c r="F31" i="37"/>
  <c r="F40" i="37"/>
  <c r="F33" i="37"/>
  <c r="F35" i="37"/>
  <c r="F42" i="37"/>
  <c r="G27" i="37"/>
  <c r="F28" i="37"/>
  <c r="F30" i="37"/>
  <c r="E32" i="37"/>
  <c r="G32" i="37"/>
  <c r="F37" i="37"/>
  <c r="M29" i="37"/>
  <c r="G36" i="37"/>
  <c r="D31" i="37"/>
  <c r="M30" i="37"/>
  <c r="G39" i="37"/>
  <c r="S17" i="37"/>
  <c r="M39" i="37"/>
  <c r="M35" i="37"/>
  <c r="D39" i="37"/>
  <c r="M41" i="37"/>
  <c r="E27" i="31"/>
  <c r="E32" i="31"/>
  <c r="E26" i="31"/>
  <c r="D26" i="31"/>
  <c r="E30" i="31"/>
  <c r="E28" i="31"/>
  <c r="H29" i="31"/>
  <c r="D22" i="31"/>
  <c r="F39" i="37"/>
  <c r="E22" i="31"/>
  <c r="D28" i="31"/>
  <c r="H23" i="31"/>
  <c r="H42" i="37"/>
  <c r="H29" i="37"/>
  <c r="H36" i="37"/>
  <c r="H31" i="37"/>
  <c r="H30" i="37"/>
  <c r="E29" i="31"/>
  <c r="R20" i="37"/>
  <c r="L29" i="37"/>
  <c r="L31" i="37"/>
  <c r="R18" i="37"/>
  <c r="L35" i="37"/>
  <c r="L42" i="37"/>
  <c r="L33" i="37"/>
  <c r="C40" i="37"/>
  <c r="C42" i="37"/>
  <c r="C33" i="37"/>
  <c r="C36" i="37"/>
  <c r="C34" i="37"/>
  <c r="C37" i="37"/>
  <c r="C39" i="37"/>
  <c r="D24" i="31"/>
  <c r="M29" i="31"/>
  <c r="L31" i="31"/>
  <c r="R14" i="31"/>
  <c r="I29" i="31"/>
  <c r="D25" i="31"/>
  <c r="I29" i="37"/>
  <c r="I31" i="37"/>
  <c r="I35" i="37"/>
  <c r="I42" i="37"/>
  <c r="I33" i="37"/>
  <c r="J32" i="31"/>
  <c r="J27" i="31"/>
  <c r="D32" i="37"/>
  <c r="H26" i="31"/>
  <c r="H32" i="37"/>
  <c r="G35" i="37"/>
  <c r="D38" i="37"/>
  <c r="M38" i="37"/>
  <c r="S16" i="37"/>
  <c r="J32" i="37"/>
  <c r="F32" i="37"/>
  <c r="D36" i="37"/>
  <c r="F38" i="37"/>
  <c r="R16" i="37"/>
  <c r="L38" i="37"/>
  <c r="F27" i="37"/>
  <c r="G29" i="37"/>
  <c r="G30" i="37"/>
  <c r="G28" i="37"/>
  <c r="H25" i="31"/>
  <c r="M22" i="31"/>
  <c r="M30" i="31"/>
  <c r="H30" i="31"/>
  <c r="M26" i="31"/>
  <c r="M25" i="31"/>
  <c r="S8" i="31"/>
  <c r="H22" i="31"/>
  <c r="J40" i="37"/>
  <c r="J42" i="37"/>
  <c r="J33" i="37"/>
  <c r="J34" i="37"/>
  <c r="F24" i="31"/>
  <c r="E42" i="37"/>
  <c r="E31" i="37"/>
  <c r="E30" i="37"/>
  <c r="E29" i="37"/>
  <c r="E36" i="37"/>
  <c r="Q7" i="31"/>
  <c r="L39" i="37"/>
  <c r="L29" i="31"/>
  <c r="R12" i="31"/>
  <c r="K42" i="37"/>
  <c r="Q20" i="37"/>
  <c r="K30" i="37"/>
  <c r="K29" i="37"/>
  <c r="K36" i="37"/>
  <c r="K31" i="37"/>
  <c r="Q18" i="37"/>
  <c r="G32" i="31"/>
  <c r="G30" i="31"/>
  <c r="Q19" i="37"/>
  <c r="H27" i="31"/>
  <c r="H32" i="31"/>
  <c r="G42" i="37"/>
  <c r="G33" i="37"/>
  <c r="G34" i="37"/>
  <c r="G41" i="37"/>
  <c r="C29" i="31"/>
  <c r="S12" i="31"/>
  <c r="S18" i="37"/>
  <c r="M42" i="37"/>
  <c r="M33" i="37"/>
  <c r="S20" i="37"/>
  <c r="M34" i="37"/>
  <c r="D29" i="37"/>
  <c r="D40" i="37"/>
  <c r="D42" i="37"/>
  <c r="D33" i="37"/>
  <c r="D34" i="37"/>
  <c r="D32" i="31"/>
  <c r="D27" i="31"/>
  <c r="D30" i="31"/>
  <c r="M32" i="31"/>
  <c r="S15" i="31"/>
  <c r="G31" i="31"/>
  <c r="F31" i="31"/>
  <c r="H31" i="31"/>
  <c r="I31" i="31"/>
  <c r="E31" i="31"/>
  <c r="D31" i="31"/>
  <c r="C31" i="31"/>
  <c r="J33" i="39"/>
  <c r="G33" i="39"/>
  <c r="D33" i="39"/>
  <c r="E33" i="39"/>
  <c r="K33" i="39"/>
  <c r="M33" i="39"/>
  <c r="L33" i="39"/>
  <c r="R15" i="39"/>
  <c r="S15" i="39"/>
  <c r="C33" i="39"/>
  <c r="M40" i="37"/>
  <c r="K40" i="37"/>
  <c r="J23" i="31"/>
  <c r="L40" i="37"/>
  <c r="Q14" i="31"/>
  <c r="K31" i="31"/>
  <c r="M23" i="31"/>
  <c r="S6" i="31"/>
  <c r="M24" i="31"/>
  <c r="S7" i="31"/>
  <c r="J24" i="31"/>
  <c r="J31" i="31"/>
  <c r="M31" i="31"/>
  <c r="S14" i="31"/>
  <c r="R7" i="42"/>
  <c r="E34" i="42"/>
  <c r="E33" i="42"/>
  <c r="C34" i="42"/>
  <c r="K34" i="42"/>
  <c r="K33" i="42"/>
  <c r="L32" i="42"/>
  <c r="I32" i="42"/>
  <c r="F32" i="42"/>
  <c r="C26" i="42"/>
  <c r="H34" i="42"/>
  <c r="H33" i="42"/>
  <c r="Q7" i="42"/>
  <c r="C33" i="42"/>
  <c r="C30" i="42"/>
  <c r="C27" i="42"/>
  <c r="L34" i="42"/>
  <c r="I34" i="42"/>
  <c r="F34" i="42"/>
  <c r="M33" i="42"/>
  <c r="J33" i="42"/>
  <c r="G33" i="42"/>
  <c r="D33" i="42"/>
  <c r="L31" i="42"/>
  <c r="M30" i="42"/>
  <c r="J30" i="42"/>
  <c r="G30" i="42"/>
  <c r="D30" i="42"/>
  <c r="L28" i="42"/>
  <c r="M27" i="42"/>
  <c r="J27" i="42"/>
  <c r="G27" i="42"/>
  <c r="D27" i="42"/>
  <c r="K26" i="42"/>
  <c r="H26" i="42"/>
  <c r="E26" i="42"/>
  <c r="Q15" i="42"/>
  <c r="S14" i="42"/>
  <c r="Q12" i="42"/>
  <c r="S11" i="42"/>
  <c r="S8" i="42"/>
  <c r="R8" i="42"/>
  <c r="L33" i="42"/>
  <c r="I33" i="42"/>
  <c r="F33" i="42"/>
  <c r="K31" i="42"/>
  <c r="H31" i="42"/>
  <c r="E31" i="42"/>
  <c r="L30" i="42"/>
  <c r="I30" i="42"/>
  <c r="F30" i="42"/>
  <c r="K28" i="42"/>
  <c r="H28" i="42"/>
  <c r="E28" i="42"/>
  <c r="L27" i="42"/>
  <c r="F27" i="42"/>
  <c r="M26" i="42"/>
  <c r="J26" i="42"/>
  <c r="G26" i="42"/>
  <c r="D26" i="42"/>
  <c r="S15" i="42"/>
  <c r="R14" i="42"/>
  <c r="S12" i="42"/>
  <c r="R11" i="42"/>
  <c r="Q9" i="42"/>
  <c r="Q8" i="42"/>
  <c r="S9" i="42"/>
  <c r="C32" i="42"/>
  <c r="H32" i="42"/>
  <c r="E32" i="42"/>
  <c r="C31" i="42"/>
  <c r="C28" i="42"/>
  <c r="M34" i="42"/>
  <c r="J34" i="42"/>
  <c r="G34" i="42"/>
  <c r="D34" i="42"/>
  <c r="M31" i="42"/>
  <c r="J31" i="42"/>
  <c r="G31" i="42"/>
  <c r="D31" i="42"/>
  <c r="K30" i="42"/>
  <c r="H30" i="42"/>
  <c r="E30" i="42"/>
  <c r="M28" i="42"/>
  <c r="K27" i="42"/>
  <c r="H27" i="42"/>
  <c r="E27" i="42"/>
  <c r="L26" i="42"/>
  <c r="R15" i="42"/>
  <c r="Q14" i="42"/>
  <c r="Q11" i="42"/>
  <c r="S7" i="42"/>
  <c r="J32" i="42"/>
  <c r="G32" i="42"/>
  <c r="D32" i="42"/>
  <c r="J25" i="42"/>
  <c r="G25" i="42"/>
  <c r="D25" i="42"/>
  <c r="J24" i="42"/>
  <c r="H24" i="42"/>
  <c r="I25" i="42"/>
  <c r="F25" i="42"/>
  <c r="C25" i="42"/>
  <c r="I24" i="42"/>
  <c r="F24" i="42"/>
  <c r="C24" i="42"/>
  <c r="H25" i="42"/>
  <c r="E25" i="42"/>
  <c r="G24" i="42"/>
  <c r="D24" i="42"/>
  <c r="E24" i="42"/>
  <c r="F33" i="39"/>
  <c r="C32" i="37"/>
  <c r="H28" i="39"/>
  <c r="C25" i="39"/>
  <c r="M25" i="39"/>
  <c r="K24" i="42"/>
  <c r="Q5" i="42"/>
  <c r="S5" i="42"/>
  <c r="M24" i="42"/>
  <c r="R13" i="42"/>
  <c r="Q6" i="42"/>
  <c r="K25" i="42"/>
  <c r="S6" i="42"/>
  <c r="M25" i="42"/>
  <c r="L24" i="42"/>
  <c r="R6" i="42"/>
  <c r="L25" i="42"/>
  <c r="S13" i="42"/>
  <c r="M32" i="42"/>
  <c r="Q13" i="42"/>
  <c r="K32" i="42"/>
  <c r="G29" i="42"/>
  <c r="F29" i="42"/>
  <c r="I29" i="42"/>
  <c r="H29" i="42"/>
  <c r="E29" i="42"/>
  <c r="D29" i="42"/>
  <c r="C29" i="42"/>
  <c r="J29" i="42"/>
  <c r="I32" i="37"/>
  <c r="I40" i="37"/>
  <c r="H33" i="39"/>
  <c r="I28" i="39"/>
  <c r="H38" i="37"/>
  <c r="H40" i="37"/>
  <c r="G40" i="37"/>
  <c r="L29" i="42"/>
  <c r="R10" i="42"/>
  <c r="S10" i="42"/>
  <c r="M29" i="42"/>
  <c r="Q10" i="42"/>
  <c r="K29" i="42"/>
  <c r="I33" i="39"/>
  <c r="M35" i="42"/>
  <c r="I35" i="42"/>
  <c r="K35" i="42"/>
  <c r="L35" i="42"/>
  <c r="C35" i="42"/>
  <c r="D35" i="42"/>
  <c r="F35" i="42"/>
  <c r="G35" i="42"/>
  <c r="J35" i="42"/>
  <c r="E35" i="42"/>
  <c r="H35" i="42"/>
  <c r="H27" i="24"/>
  <c r="K32" i="24"/>
  <c r="E33" i="24"/>
  <c r="E36" i="24"/>
  <c r="E30" i="24"/>
  <c r="E40" i="24"/>
  <c r="E32" i="24"/>
  <c r="L40" i="24"/>
  <c r="R19" i="24"/>
  <c r="L36" i="24"/>
  <c r="L38" i="24"/>
  <c r="L33" i="24"/>
  <c r="L30" i="24"/>
  <c r="L32" i="24"/>
  <c r="L29" i="24"/>
  <c r="D38" i="24"/>
  <c r="D36" i="24"/>
  <c r="D40" i="24"/>
  <c r="D35" i="24"/>
  <c r="D29" i="24"/>
  <c r="D33" i="24"/>
  <c r="D32" i="24"/>
  <c r="F40" i="24"/>
  <c r="F28" i="24"/>
  <c r="F35" i="24"/>
  <c r="F32" i="24"/>
  <c r="I40" i="24"/>
  <c r="I30" i="24"/>
  <c r="I33" i="24"/>
  <c r="I38" i="24"/>
  <c r="I29" i="24"/>
  <c r="I27" i="24"/>
  <c r="I32" i="24"/>
  <c r="I26" i="24"/>
  <c r="L26" i="24"/>
  <c r="H35" i="24"/>
  <c r="H38" i="24"/>
  <c r="H29" i="24"/>
  <c r="H30" i="24"/>
  <c r="H34" i="24"/>
  <c r="H40" i="24"/>
  <c r="H33" i="24"/>
  <c r="M38" i="24"/>
  <c r="M33" i="24"/>
  <c r="M40" i="24"/>
  <c r="S19" i="24"/>
  <c r="M36" i="24"/>
  <c r="M29" i="24"/>
  <c r="M32" i="24"/>
  <c r="G35" i="24"/>
  <c r="G29" i="24"/>
  <c r="G40" i="24"/>
  <c r="G36" i="24"/>
  <c r="G32" i="24"/>
  <c r="D30" i="24"/>
  <c r="J30" i="24"/>
  <c r="J38" i="24"/>
  <c r="J29" i="24"/>
  <c r="J35" i="24"/>
  <c r="J40" i="24"/>
  <c r="J28" i="24"/>
  <c r="J32" i="24"/>
  <c r="J26" i="24"/>
  <c r="K36" i="24"/>
  <c r="K38" i="24"/>
  <c r="K27" i="24"/>
  <c r="K30" i="24"/>
  <c r="K40" i="24"/>
  <c r="K35" i="24"/>
  <c r="K28" i="24"/>
  <c r="Q19" i="24"/>
  <c r="C40" i="24"/>
  <c r="C36" i="24"/>
  <c r="C29" i="24"/>
  <c r="C27" i="24"/>
  <c r="C30" i="24"/>
  <c r="C35" i="24"/>
  <c r="C33" i="24"/>
  <c r="C32" i="24"/>
  <c r="M30" i="24"/>
  <c r="S9" i="24"/>
  <c r="G30" i="24"/>
  <c r="D26" i="24"/>
  <c r="G26" i="24"/>
  <c r="H28" i="24"/>
  <c r="C28" i="24"/>
  <c r="F30" i="24"/>
  <c r="Q11" i="24"/>
  <c r="R15" i="24"/>
  <c r="S12" i="24"/>
  <c r="S14" i="24"/>
  <c r="S8" i="24"/>
  <c r="M26" i="24"/>
  <c r="R14" i="24"/>
  <c r="R8" i="24"/>
  <c r="Q17" i="24"/>
  <c r="K33" i="24"/>
  <c r="Q6" i="24"/>
  <c r="J36" i="24"/>
  <c r="J33" i="24"/>
  <c r="I35" i="24"/>
  <c r="I28" i="24"/>
  <c r="H36" i="24"/>
  <c r="G28" i="24"/>
  <c r="F38" i="24"/>
  <c r="F33" i="24"/>
  <c r="E38" i="24"/>
  <c r="J31" i="24"/>
  <c r="L27" i="24"/>
  <c r="R6" i="24"/>
  <c r="I31" i="24"/>
  <c r="F34" i="24"/>
  <c r="D31" i="24"/>
  <c r="D28" i="24"/>
  <c r="K34" i="24"/>
  <c r="R5" i="24"/>
  <c r="M28" i="24"/>
  <c r="D34" i="24"/>
  <c r="D27" i="24"/>
  <c r="F26" i="24"/>
  <c r="E27" i="24"/>
  <c r="L34" i="24"/>
  <c r="E28" i="24"/>
  <c r="S6" i="24"/>
  <c r="M27" i="24"/>
  <c r="E26" i="24"/>
  <c r="M34" i="24"/>
  <c r="H26" i="24"/>
  <c r="L31" i="24"/>
  <c r="H37" i="24"/>
  <c r="E34" i="24"/>
  <c r="E37" i="24"/>
  <c r="G34" i="24"/>
  <c r="J34" i="24"/>
  <c r="H31" i="24"/>
  <c r="C34" i="24"/>
  <c r="C37" i="24"/>
  <c r="R13" i="24"/>
  <c r="L37" i="24"/>
  <c r="I37" i="24"/>
  <c r="I34" i="24"/>
  <c r="R16" i="24"/>
  <c r="J37" i="24"/>
  <c r="I39" i="24"/>
  <c r="Q5" i="24"/>
  <c r="G38" i="24"/>
  <c r="F36" i="24"/>
  <c r="F29" i="24"/>
  <c r="F27" i="24"/>
  <c r="F31" i="24"/>
  <c r="G33" i="24"/>
  <c r="L39" i="24"/>
  <c r="H39" i="24"/>
  <c r="Q13" i="24"/>
  <c r="S13" i="24"/>
  <c r="K26" i="24"/>
  <c r="G27" i="24"/>
  <c r="E29" i="24"/>
  <c r="Q7" i="24"/>
  <c r="S7" i="24"/>
  <c r="J27" i="24"/>
  <c r="R9" i="24"/>
  <c r="H32" i="24"/>
  <c r="S11" i="24"/>
  <c r="R11" i="24"/>
  <c r="R17" i="24"/>
  <c r="C38" i="24"/>
  <c r="S17" i="24"/>
  <c r="R12" i="24"/>
  <c r="Q12" i="24"/>
  <c r="M35" i="24"/>
  <c r="S5" i="24"/>
  <c r="L35" i="24"/>
  <c r="L28" i="24"/>
  <c r="R7" i="24"/>
  <c r="Q15" i="24"/>
  <c r="K29" i="24"/>
  <c r="Q8" i="24"/>
  <c r="C31" i="24"/>
  <c r="R10" i="24"/>
  <c r="G31" i="24"/>
  <c r="D37" i="24"/>
  <c r="K37" i="24"/>
  <c r="Q16" i="24"/>
  <c r="J39" i="24"/>
  <c r="F39" i="24"/>
  <c r="F37" i="24"/>
  <c r="Q10" i="24"/>
  <c r="K31" i="24"/>
  <c r="E31" i="24"/>
  <c r="M37" i="24"/>
  <c r="S16" i="24"/>
  <c r="M31" i="24"/>
  <c r="S10" i="24"/>
  <c r="G37" i="24"/>
  <c r="Q18" i="24"/>
  <c r="K39" i="24"/>
  <c r="G39" i="24"/>
  <c r="C39" i="24"/>
  <c r="R18" i="24"/>
  <c r="D39" i="24"/>
  <c r="M39" i="24"/>
  <c r="S18" i="24"/>
  <c r="E39" i="24"/>
  <c r="J4" i="52" l="1"/>
  <c r="G4" i="52"/>
  <c r="I4" i="52"/>
  <c r="K4" i="52"/>
  <c r="H4" i="52"/>
</calcChain>
</file>

<file path=xl/sharedStrings.xml><?xml version="1.0" encoding="utf-8"?>
<sst xmlns="http://schemas.openxmlformats.org/spreadsheetml/2006/main" count="287" uniqueCount="79">
  <si>
    <t>Kuro deginimas namų ūkiuose</t>
  </si>
  <si>
    <t>Pramonės procesai</t>
  </si>
  <si>
    <t>Atliekų deginimas ir gaisrai(namų, automobilių)</t>
  </si>
  <si>
    <t>-48%</t>
  </si>
  <si>
    <t>Ūkio sektorius</t>
  </si>
  <si>
    <t>Ūkio pasektoris</t>
  </si>
  <si>
    <t>Kiekis, 1000 tonų</t>
  </si>
  <si>
    <t>Energetika</t>
  </si>
  <si>
    <t>2015/2005</t>
  </si>
  <si>
    <t>Pokytis, proc.</t>
  </si>
  <si>
    <t>Kelių transportas</t>
  </si>
  <si>
    <t>2014/2005</t>
  </si>
  <si>
    <t>Geležinkeliai</t>
  </si>
  <si>
    <t>Aviacija</t>
  </si>
  <si>
    <t>Laivyba</t>
  </si>
  <si>
    <t>Dujotiekiai</t>
  </si>
  <si>
    <t>Dalis nuo viso kiekio, proc.</t>
  </si>
  <si>
    <t>-*) Nacionalinių teršalų limitų direktyvos (EUROPOS PARLAMENTO IR TARYBOS DIREKTYVA (ES) 2016/2284) įpareigojimas Lietuvai</t>
  </si>
  <si>
    <t>-32%</t>
  </si>
  <si>
    <t>Atliekų tvarkymas</t>
  </si>
  <si>
    <t>Viešoji elektros ir šilumos gamyba</t>
  </si>
  <si>
    <t>Naftos produktų gamyba ir paskirstymas</t>
  </si>
  <si>
    <t>Tirpiklių vartojimas</t>
  </si>
  <si>
    <t>Atliekų apdorojimas</t>
  </si>
  <si>
    <t>Įpareigojimas 2020/2005 *)</t>
  </si>
  <si>
    <t>-55%</t>
  </si>
  <si>
    <t>viso</t>
  </si>
  <si>
    <t>VISO</t>
  </si>
  <si>
    <t>Kitas transportas</t>
  </si>
  <si>
    <t>Žemės ūkis</t>
  </si>
  <si>
    <t>Transportas</t>
  </si>
  <si>
    <t>Mėšlo tvarkymas tvartuose</t>
  </si>
  <si>
    <t>Dirvų trešimas</t>
  </si>
  <si>
    <t>Išmestas į aplinkos orą amoniako (NH3) kiekis Lietuvos ūkyje</t>
  </si>
  <si>
    <t>Išmesto į aplinkos orą amoniako (NH3) kiekio pasiskirstymas pagal ūkio sektorius</t>
  </si>
  <si>
    <t>-10%</t>
  </si>
  <si>
    <t>2013/2005</t>
  </si>
  <si>
    <t>-20%</t>
  </si>
  <si>
    <t>Stacionarus ir mobilus deginimas pramonėje ir statyboje</t>
  </si>
  <si>
    <t>Stacionarus deginimas namų ūkiuose</t>
  </si>
  <si>
    <t>Stacionarus ir mobilus deginimas žemės ūkyje, paslaugų s. ir pan.</t>
  </si>
  <si>
    <t>Išmestas į aplinkos orą azoto oksidų (NOx) kiekis Lietuvos ūkyje</t>
  </si>
  <si>
    <t>Išmesto į aplinkos orą azoto oksidų (NOx) kiekio pasiskirstymas pagal ūkio sektorius</t>
  </si>
  <si>
    <t>Išmestas į aplinkos orą NMLOJ (nemetaninių lakiųjų organinių junginių) kiekis Lietuvos ūkyje</t>
  </si>
  <si>
    <t>Išmesto į aplinkos orą NMLOJ (nemetaninių lakiųjų organinių junginių) kiekio pasiskirstymas pagal ūkio sektorius</t>
  </si>
  <si>
    <t>Išmestas į aplinkos orą sieros oksido (SO2) kiekis Lietuvos ūkyje</t>
  </si>
  <si>
    <t>Išmesto į aplinkos orą sieros oksido (SO2) kiekio pasiskirstymas pagal ūkio sektorius</t>
  </si>
  <si>
    <t>Stacionarus ir mobilus deginimas pramonėje, statyboje, žemės ūkyje, paslaugų sekt.</t>
  </si>
  <si>
    <t>Išmestas į aplinkos orą kietųjų dalelių (KD2.5) kiekis Lietuvos ūkyje</t>
  </si>
  <si>
    <t>Išmesto į aplinkos orą kietųjų dalelių (KD2.5) kiekio pasiskirstymas pagal ūkio sektorius</t>
  </si>
  <si>
    <t>Pramonė ir statyba</t>
  </si>
  <si>
    <t>NOx</t>
  </si>
  <si>
    <t>SO2</t>
  </si>
  <si>
    <t>NH3</t>
  </si>
  <si>
    <t>Reduction commitments 2020 vs 2005 (NECD) / Sumažinimo įpareigojimas 2020/2005 (NECD)</t>
  </si>
  <si>
    <t>NMVOC / NMLOJ</t>
  </si>
  <si>
    <t>PM2.5 / KD2.5</t>
  </si>
  <si>
    <t>Sumažinimo įpareigojimas 2030/2005</t>
  </si>
  <si>
    <t>NMLOJ</t>
  </si>
  <si>
    <t>ΚD2.5</t>
  </si>
  <si>
    <t>2012/2005</t>
  </si>
  <si>
    <t>2011/2005</t>
  </si>
  <si>
    <t>2010/2005</t>
  </si>
  <si>
    <t>2009/2005</t>
  </si>
  <si>
    <t>2008/2005</t>
  </si>
  <si>
    <t>2007/2005</t>
  </si>
  <si>
    <t>Pokytis:</t>
  </si>
  <si>
    <t>2006/2005</t>
  </si>
  <si>
    <t>TIKRINU</t>
  </si>
  <si>
    <t>2020 įpareigojimas</t>
  </si>
  <si>
    <t>2030 įpareigojimas</t>
  </si>
  <si>
    <t>Pagrindinių teršalų emisijos 1990-2016 periodu, 1000 tonų</t>
  </si>
  <si>
    <t>Trend 1990-2016, % / Pokytis 2016/1990, %</t>
  </si>
  <si>
    <t>Trend 2005-2016, % / Pokytis 2016/2005, %</t>
  </si>
  <si>
    <t>2020 įsipareigojimai</t>
  </si>
  <si>
    <t>2030 įsipareigojimai</t>
  </si>
  <si>
    <t>2016/2005</t>
  </si>
  <si>
    <t>2016/2015</t>
  </si>
  <si>
    <t>2016/2014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</si>
</sst>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"/>
  </numFmts>
  <fonts count="40" x14ac:knownFonts="1">
    <font>
      <sz val="10"/>
      <color indexed="8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i/>
      <sz val="12"/>
      <color indexed="10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b/>
      <sz val="8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charset val="186"/>
    </font>
    <font>
      <sz val="10"/>
      <color rgb="FFFF0000"/>
      <name val="Arial"/>
      <family val="2"/>
      <charset val="186"/>
    </font>
    <font>
      <sz val="8"/>
      <color rgb="FF00B050"/>
      <name val="Arial"/>
      <family val="2"/>
      <charset val="186"/>
    </font>
    <font>
      <sz val="10"/>
      <color rgb="FF00B050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</font>
    <font>
      <sz val="10"/>
      <color theme="1"/>
      <name val="Arial"/>
      <family val="2"/>
      <charset val="186"/>
    </font>
    <font>
      <b/>
      <i/>
      <sz val="9"/>
      <color indexed="8"/>
      <name val="Arial"/>
      <family val="2"/>
      <charset val="186"/>
    </font>
    <font>
      <sz val="12"/>
      <color indexed="8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color indexed="8"/>
      <name val="Arial"/>
      <family val="2"/>
      <charset val="186"/>
    </font>
    <font>
      <b/>
      <sz val="9"/>
      <color theme="1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ABF8F"/>
      </left>
      <right style="medium">
        <color rgb="FFFABF8F"/>
      </right>
      <top style="medium">
        <color rgb="FFFABF8F"/>
      </top>
      <bottom style="medium">
        <color rgb="FFFABF8F"/>
      </bottom>
      <diagonal/>
    </border>
    <border>
      <left style="medium">
        <color rgb="FFFABF8F"/>
      </left>
      <right style="medium">
        <color rgb="FFFABF8F"/>
      </right>
      <top/>
      <bottom style="medium">
        <color rgb="FFFABF8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4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5" fillId="3" borderId="1">
      <alignment horizontal="right" vertical="center"/>
    </xf>
    <xf numFmtId="0" fontId="7" fillId="3" borderId="1">
      <alignment horizontal="right" vertical="center"/>
    </xf>
    <xf numFmtId="0" fontId="5" fillId="4" borderId="1">
      <alignment horizontal="right" vertical="center"/>
    </xf>
    <xf numFmtId="0" fontId="5" fillId="4" borderId="1">
      <alignment horizontal="right" vertical="center"/>
    </xf>
    <xf numFmtId="0" fontId="5" fillId="4" borderId="2">
      <alignment horizontal="right" vertical="center"/>
    </xf>
    <xf numFmtId="0" fontId="5" fillId="4" borderId="3">
      <alignment horizontal="right" vertical="center"/>
    </xf>
    <xf numFmtId="0" fontId="5" fillId="4" borderId="4">
      <alignment horizontal="right" vertical="center"/>
    </xf>
    <xf numFmtId="0" fontId="5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5" fillId="0" borderId="6">
      <alignment horizontal="left" vertical="top" wrapText="1"/>
    </xf>
    <xf numFmtId="0" fontId="1" fillId="0" borderId="7"/>
    <xf numFmtId="0" fontId="6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8" fillId="3" borderId="0" applyBorder="0">
      <alignment horizontal="right" vertical="center"/>
    </xf>
    <xf numFmtId="0" fontId="3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5" fillId="0" borderId="0"/>
    <xf numFmtId="0" fontId="9" fillId="0" borderId="0" applyNumberFormat="0" applyFill="0" applyBorder="0" applyAlignment="0" applyProtection="0"/>
    <xf numFmtId="0" fontId="2" fillId="0" borderId="0"/>
    <xf numFmtId="0" fontId="30" fillId="0" borderId="0"/>
  </cellStyleXfs>
  <cellXfs count="170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9" fontId="13" fillId="0" borderId="0" xfId="0" applyNumberFormat="1" applyFont="1"/>
    <xf numFmtId="9" fontId="13" fillId="0" borderId="0" xfId="0" quotePrefix="1" applyNumberFormat="1" applyFont="1" applyAlignment="1">
      <alignment horizontal="center"/>
    </xf>
    <xf numFmtId="0" fontId="0" fillId="0" borderId="0" xfId="0" applyFill="1"/>
    <xf numFmtId="0" fontId="15" fillId="0" borderId="0" xfId="0" quotePrefix="1" applyFont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Border="1"/>
    <xf numFmtId="0" fontId="16" fillId="0" borderId="1" xfId="0" applyFont="1" applyFill="1" applyBorder="1"/>
    <xf numFmtId="0" fontId="0" fillId="0" borderId="1" xfId="0" applyFill="1" applyBorder="1"/>
    <xf numFmtId="9" fontId="0" fillId="0" borderId="0" xfId="0" applyNumberFormat="1"/>
    <xf numFmtId="164" fontId="13" fillId="0" borderId="0" xfId="0" applyNumberFormat="1" applyFont="1" applyFill="1" applyBorder="1"/>
    <xf numFmtId="0" fontId="23" fillId="0" borderId="0" xfId="0" applyFont="1"/>
    <xf numFmtId="0" fontId="24" fillId="7" borderId="13" xfId="0" applyFont="1" applyFill="1" applyBorder="1" applyAlignment="1">
      <alignment vertical="center" wrapText="1"/>
    </xf>
    <xf numFmtId="0" fontId="26" fillId="7" borderId="13" xfId="0" applyFont="1" applyFill="1" applyBorder="1" applyAlignment="1">
      <alignment vertical="center" wrapText="1"/>
    </xf>
    <xf numFmtId="0" fontId="0" fillId="8" borderId="1" xfId="0" applyFill="1" applyBorder="1"/>
    <xf numFmtId="0" fontId="20" fillId="8" borderId="1" xfId="0" quotePrefix="1" applyFont="1" applyFill="1" applyBorder="1"/>
    <xf numFmtId="0" fontId="20" fillId="8" borderId="1" xfId="0" applyFont="1" applyFill="1" applyBorder="1"/>
    <xf numFmtId="164" fontId="0" fillId="0" borderId="13" xfId="0" applyNumberFormat="1" applyBorder="1"/>
    <xf numFmtId="9" fontId="27" fillId="0" borderId="13" xfId="0" applyNumberFormat="1" applyFont="1" applyBorder="1"/>
    <xf numFmtId="0" fontId="20" fillId="8" borderId="1" xfId="0" quotePrefix="1" applyFont="1" applyFill="1" applyBorder="1" applyAlignment="1">
      <alignment wrapText="1"/>
    </xf>
    <xf numFmtId="0" fontId="20" fillId="8" borderId="1" xfId="0" applyFont="1" applyFill="1" applyBorder="1" applyAlignment="1">
      <alignment wrapText="1"/>
    </xf>
    <xf numFmtId="0" fontId="28" fillId="0" borderId="0" xfId="0" applyFont="1"/>
    <xf numFmtId="164" fontId="0" fillId="0" borderId="0" xfId="0" applyNumberFormat="1"/>
    <xf numFmtId="9" fontId="29" fillId="0" borderId="0" xfId="0" quotePrefix="1" applyNumberFormat="1" applyFont="1"/>
    <xf numFmtId="165" fontId="31" fillId="9" borderId="1" xfId="35" applyNumberFormat="1" applyFont="1" applyFill="1" applyBorder="1" applyAlignment="1" applyProtection="1">
      <alignment horizontal="right" vertical="center" wrapText="1"/>
      <protection locked="0"/>
    </xf>
    <xf numFmtId="0" fontId="24" fillId="7" borderId="14" xfId="0" applyFont="1" applyFill="1" applyBorder="1" applyAlignment="1">
      <alignment vertical="center" wrapText="1"/>
    </xf>
    <xf numFmtId="165" fontId="0" fillId="9" borderId="1" xfId="0" applyNumberFormat="1" applyFill="1" applyBorder="1" applyAlignment="1">
      <alignment horizontal="right" wrapText="1"/>
    </xf>
    <xf numFmtId="164" fontId="0" fillId="0" borderId="14" xfId="0" applyNumberFormat="1" applyBorder="1"/>
    <xf numFmtId="165" fontId="0" fillId="9" borderId="1" xfId="0" applyNumberFormat="1" applyFill="1" applyBorder="1" applyAlignment="1">
      <alignment horizontal="right"/>
    </xf>
    <xf numFmtId="165" fontId="0" fillId="9" borderId="8" xfId="0" applyNumberFormat="1" applyFill="1" applyBorder="1"/>
    <xf numFmtId="165" fontId="0" fillId="9" borderId="1" xfId="0" applyNumberFormat="1" applyFill="1" applyBorder="1" applyAlignment="1">
      <alignment wrapText="1"/>
    </xf>
    <xf numFmtId="165" fontId="0" fillId="9" borderId="1" xfId="0" applyNumberFormat="1" applyFill="1" applyBorder="1"/>
    <xf numFmtId="165" fontId="31" fillId="9" borderId="1" xfId="35" applyNumberFormat="1" applyFont="1" applyFill="1" applyBorder="1" applyAlignment="1" applyProtection="1">
      <alignment horizontal="center" vertical="center" wrapText="1"/>
      <protection locked="0"/>
    </xf>
    <xf numFmtId="165" fontId="0" fillId="9" borderId="1" xfId="0" applyNumberForma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left" vertical="center"/>
    </xf>
    <xf numFmtId="165" fontId="0" fillId="9" borderId="8" xfId="0" applyNumberFormat="1" applyFill="1" applyBorder="1" applyAlignment="1">
      <alignment horizontal="center" vertical="center" wrapText="1"/>
    </xf>
    <xf numFmtId="10" fontId="0" fillId="9" borderId="1" xfId="0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10" fontId="0" fillId="9" borderId="11" xfId="0" applyNumberForma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9" fontId="32" fillId="0" borderId="1" xfId="0" applyNumberFormat="1" applyFont="1" applyBorder="1"/>
    <xf numFmtId="9" fontId="32" fillId="0" borderId="1" xfId="0" quotePrefix="1" applyNumberFormat="1" applyFont="1" applyBorder="1"/>
    <xf numFmtId="0" fontId="14" fillId="0" borderId="0" xfId="0" applyFont="1" applyBorder="1"/>
    <xf numFmtId="164" fontId="12" fillId="0" borderId="0" xfId="0" applyNumberFormat="1" applyFont="1" applyBorder="1"/>
    <xf numFmtId="164" fontId="21" fillId="0" borderId="0" xfId="0" applyNumberFormat="1" applyFont="1" applyBorder="1"/>
    <xf numFmtId="164" fontId="13" fillId="0" borderId="1" xfId="0" applyNumberFormat="1" applyFont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9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165" fontId="0" fillId="0" borderId="0" xfId="0" applyNumberFormat="1" applyFont="1"/>
    <xf numFmtId="164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ont="1"/>
    <xf numFmtId="2" fontId="16" fillId="0" borderId="0" xfId="0" applyNumberFormat="1" applyFont="1" applyFill="1" applyBorder="1" applyAlignment="1">
      <alignment horizontal="center" vertical="center" wrapText="1"/>
    </xf>
    <xf numFmtId="2" fontId="12" fillId="9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166" fontId="22" fillId="9" borderId="1" xfId="35" applyNumberFormat="1" applyFont="1" applyFill="1" applyBorder="1" applyAlignment="1" applyProtection="1">
      <alignment horizontal="center" vertical="center" wrapText="1"/>
      <protection locked="0"/>
    </xf>
    <xf numFmtId="2" fontId="12" fillId="9" borderId="12" xfId="0" applyNumberFormat="1" applyFont="1" applyFill="1" applyBorder="1" applyAlignment="1">
      <alignment horizontal="center" vertical="center" wrapText="1"/>
    </xf>
    <xf numFmtId="2" fontId="12" fillId="9" borderId="10" xfId="0" applyNumberFormat="1" applyFont="1" applyFill="1" applyBorder="1" applyAlignment="1">
      <alignment horizontal="center" vertical="center" wrapText="1"/>
    </xf>
    <xf numFmtId="2" fontId="12" fillId="9" borderId="8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/>
    <xf numFmtId="0" fontId="0" fillId="0" borderId="17" xfId="0" applyBorder="1"/>
    <xf numFmtId="0" fontId="0" fillId="0" borderId="16" xfId="0" applyBorder="1"/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quotePrefix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4" fontId="0" fillId="9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64" fontId="2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31" fillId="0" borderId="0" xfId="35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19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164" fontId="35" fillId="9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34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2" fontId="10" fillId="9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36" fillId="9" borderId="1" xfId="0" applyNumberFormat="1" applyFont="1" applyFill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 wrapText="1"/>
    </xf>
    <xf numFmtId="0" fontId="39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0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9" fontId="18" fillId="0" borderId="8" xfId="0" quotePrefix="1" applyNumberFormat="1" applyFont="1" applyBorder="1" applyAlignment="1">
      <alignment horizontal="center" wrapText="1"/>
    </xf>
    <xf numFmtId="9" fontId="18" fillId="0" borderId="9" xfId="0" quotePrefix="1" applyNumberFormat="1" applyFont="1" applyBorder="1" applyAlignment="1">
      <alignment horizontal="center" wrapText="1"/>
    </xf>
    <xf numFmtId="9" fontId="18" fillId="0" borderId="10" xfId="0" quotePrefix="1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18" fillId="0" borderId="8" xfId="0" quotePrefix="1" applyNumberFormat="1" applyFont="1" applyBorder="1" applyAlignment="1">
      <alignment horizontal="center"/>
    </xf>
    <xf numFmtId="9" fontId="18" fillId="0" borderId="9" xfId="0" quotePrefix="1" applyNumberFormat="1" applyFont="1" applyBorder="1" applyAlignment="1">
      <alignment horizontal="center"/>
    </xf>
    <xf numFmtId="9" fontId="18" fillId="0" borderId="10" xfId="0" quotePrefix="1" applyNumberFormat="1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9" borderId="11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</cellXfs>
  <cellStyles count="42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Įprastas 3" xfId="41"/>
    <cellStyle name="KP_thin_border_dark_grey" xfId="26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Shade" xfId="34"/>
    <cellStyle name="Standard 2" xfId="35"/>
    <cellStyle name="Standard 2 2" xfId="36"/>
    <cellStyle name="Standard 3 2" xfId="37"/>
    <cellStyle name="Standard 6" xfId="38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Taršos mažinimo progresas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2016/2005 m. sumažėjimas</c:v>
          </c:tx>
          <c:spPr>
            <a:solidFill>
              <a:srgbClr val="0070C0"/>
            </a:solidFill>
          </c:spPr>
          <c:invertIfNegative val="0"/>
          <c:cat>
            <c:strRef>
              <c:f>pagalbinis!$G$3:$K$3</c:f>
              <c:strCache>
                <c:ptCount val="5"/>
                <c:pt idx="0">
                  <c:v>NOx</c:v>
                </c:pt>
                <c:pt idx="1">
                  <c:v>NMLOJ</c:v>
                </c:pt>
                <c:pt idx="2">
                  <c:v>SO2</c:v>
                </c:pt>
                <c:pt idx="3">
                  <c:v>NH3</c:v>
                </c:pt>
                <c:pt idx="4">
                  <c:v>ΚD2.5</c:v>
                </c:pt>
              </c:strCache>
            </c:strRef>
          </c:cat>
          <c:val>
            <c:numRef>
              <c:f>pagalbinis!$G$4:$K$4</c:f>
              <c:numCache>
                <c:formatCode>0.0%</c:formatCode>
                <c:ptCount val="5"/>
                <c:pt idx="0">
                  <c:v>7.4670993726249218E-2</c:v>
                </c:pt>
                <c:pt idx="1">
                  <c:v>0.2210374783249292</c:v>
                </c:pt>
                <c:pt idx="2">
                  <c:v>0.41605097238235128</c:v>
                </c:pt>
                <c:pt idx="3">
                  <c:v>0.10258756987869048</c:v>
                </c:pt>
                <c:pt idx="4">
                  <c:v>0.17709476300632243</c:v>
                </c:pt>
              </c:numCache>
            </c:numRef>
          </c:val>
        </c:ser>
        <c:ser>
          <c:idx val="0"/>
          <c:order val="1"/>
          <c:tx>
            <c:v>Tikslas 2020 m.</c:v>
          </c:tx>
          <c:spPr>
            <a:solidFill>
              <a:srgbClr val="FF0000"/>
            </a:solidFill>
          </c:spPr>
          <c:invertIfNegative val="0"/>
          <c:cat>
            <c:strRef>
              <c:f>pagalbinis!$G$3:$K$3</c:f>
              <c:strCache>
                <c:ptCount val="5"/>
                <c:pt idx="0">
                  <c:v>NOx</c:v>
                </c:pt>
                <c:pt idx="1">
                  <c:v>NMLOJ</c:v>
                </c:pt>
                <c:pt idx="2">
                  <c:v>SO2</c:v>
                </c:pt>
                <c:pt idx="3">
                  <c:v>NH3</c:v>
                </c:pt>
                <c:pt idx="4">
                  <c:v>ΚD2.5</c:v>
                </c:pt>
              </c:strCache>
            </c:strRef>
          </c:cat>
          <c:val>
            <c:numRef>
              <c:f>pagalbinis!$G$5:$K$5</c:f>
              <c:numCache>
                <c:formatCode>0%</c:formatCode>
                <c:ptCount val="5"/>
                <c:pt idx="0">
                  <c:v>0.48</c:v>
                </c:pt>
                <c:pt idx="1">
                  <c:v>0.32</c:v>
                </c:pt>
                <c:pt idx="2">
                  <c:v>0.55000000000000004</c:v>
                </c:pt>
                <c:pt idx="3">
                  <c:v>0.1</c:v>
                </c:pt>
                <c:pt idx="4">
                  <c:v>0.2</c:v>
                </c:pt>
              </c:numCache>
            </c:numRef>
          </c:val>
        </c:ser>
        <c:ser>
          <c:idx val="1"/>
          <c:order val="2"/>
          <c:tx>
            <c:v>Tikslas 2030 m.</c:v>
          </c:tx>
          <c:spPr>
            <a:solidFill>
              <a:srgbClr val="00B050"/>
            </a:solidFill>
          </c:spPr>
          <c:invertIfNegative val="0"/>
          <c:cat>
            <c:strRef>
              <c:f>pagalbinis!$G$3:$K$3</c:f>
              <c:strCache>
                <c:ptCount val="5"/>
                <c:pt idx="0">
                  <c:v>NOx</c:v>
                </c:pt>
                <c:pt idx="1">
                  <c:v>NMLOJ</c:v>
                </c:pt>
                <c:pt idx="2">
                  <c:v>SO2</c:v>
                </c:pt>
                <c:pt idx="3">
                  <c:v>NH3</c:v>
                </c:pt>
                <c:pt idx="4">
                  <c:v>ΚD2.5</c:v>
                </c:pt>
              </c:strCache>
            </c:strRef>
          </c:cat>
          <c:val>
            <c:numRef>
              <c:f>pagalbinis!$G$6:$K$6</c:f>
              <c:numCache>
                <c:formatCode>0%</c:formatCode>
                <c:ptCount val="5"/>
                <c:pt idx="0">
                  <c:v>0.51</c:v>
                </c:pt>
                <c:pt idx="1">
                  <c:v>0.47</c:v>
                </c:pt>
                <c:pt idx="2">
                  <c:v>0.6</c:v>
                </c:pt>
                <c:pt idx="3">
                  <c:v>0.1</c:v>
                </c:pt>
                <c:pt idx="4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233536"/>
        <c:axId val="199734336"/>
      </c:barChart>
      <c:catAx>
        <c:axId val="67923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734336"/>
        <c:crosses val="autoZero"/>
        <c:auto val="1"/>
        <c:lblAlgn val="ctr"/>
        <c:lblOffset val="100"/>
        <c:noMultiLvlLbl val="0"/>
      </c:catAx>
      <c:valAx>
        <c:axId val="1997343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6792335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lt-L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24487591437034E-2"/>
          <c:y val="6.5890556473888251E-2"/>
          <c:w val="0.92484467314334884"/>
          <c:h val="0.64959036706218976"/>
        </c:manualLayout>
      </c:layout>
      <c:lineChart>
        <c:grouping val="standard"/>
        <c:varyColors val="0"/>
        <c:ser>
          <c:idx val="0"/>
          <c:order val="0"/>
          <c:tx>
            <c:v>NOx pokytis 2005m. atžvilgiu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diamond"/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dPt>
            <c:idx val="12"/>
            <c:marker>
              <c:symbol val="diamond"/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cat>
            <c:strRef>
              <c:f>Grafikai!$D$54:$P$54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2020 įsipareigojimai</c:v>
                </c:pt>
                <c:pt idx="12">
                  <c:v>2030 įsipareigojimai</c:v>
                </c:pt>
              </c:strCache>
            </c:strRef>
          </c:cat>
          <c:val>
            <c:numRef>
              <c:f>Grafikai!$D$55:$P$55</c:f>
              <c:numCache>
                <c:formatCode>0.00%</c:formatCode>
                <c:ptCount val="13"/>
                <c:pt idx="0">
                  <c:v>5.9539081434448075E-2</c:v>
                </c:pt>
                <c:pt idx="1">
                  <c:v>3.5216977231489498E-2</c:v>
                </c:pt>
                <c:pt idx="2">
                  <c:v>2.1283313173671981E-2</c:v>
                </c:pt>
                <c:pt idx="3">
                  <c:v>-9.3632195313516894E-2</c:v>
                </c:pt>
                <c:pt idx="4">
                  <c:v>-4.6752439339322126E-2</c:v>
                </c:pt>
                <c:pt idx="5">
                  <c:v>-9.0699659480989459E-2</c:v>
                </c:pt>
                <c:pt idx="6">
                  <c:v>-4.9973756185441663E-2</c:v>
                </c:pt>
                <c:pt idx="7">
                  <c:v>-7.5368558079110443E-2</c:v>
                </c:pt>
                <c:pt idx="8">
                  <c:v>-8.5003911649468453E-2</c:v>
                </c:pt>
                <c:pt idx="9">
                  <c:v>-7.0495837238730819E-2</c:v>
                </c:pt>
                <c:pt idx="10">
                  <c:v>-7.4670993726249218E-2</c:v>
                </c:pt>
                <c:pt idx="11" formatCode="0%">
                  <c:v>-0.48</c:v>
                </c:pt>
                <c:pt idx="12" formatCode="0%">
                  <c:v>-0.51</c:v>
                </c:pt>
              </c:numCache>
            </c:numRef>
          </c:val>
          <c:smooth val="0"/>
        </c:ser>
        <c:ser>
          <c:idx val="1"/>
          <c:order val="1"/>
          <c:tx>
            <c:v>NMLOJ pokytis 2005m. atžvilgiu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diamond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</c:dPt>
          <c:dPt>
            <c:idx val="12"/>
            <c:marker>
              <c:symbol val="diamond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</c:dPt>
          <c:cat>
            <c:strRef>
              <c:f>Grafikai!$D$54:$P$54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2020 įsipareigojimai</c:v>
                </c:pt>
                <c:pt idx="12">
                  <c:v>2030 įsipareigojimai</c:v>
                </c:pt>
              </c:strCache>
            </c:strRef>
          </c:cat>
          <c:val>
            <c:numRef>
              <c:f>Grafikai!$D$56:$P$56</c:f>
              <c:numCache>
                <c:formatCode>0.00%</c:formatCode>
                <c:ptCount val="13"/>
                <c:pt idx="0">
                  <c:v>-1.0015127982034197E-2</c:v>
                </c:pt>
                <c:pt idx="1">
                  <c:v>-3.4259583571875528E-3</c:v>
                </c:pt>
                <c:pt idx="2">
                  <c:v>-8.6692977752739667E-2</c:v>
                </c:pt>
                <c:pt idx="3">
                  <c:v>-0.12987778030698802</c:v>
                </c:pt>
                <c:pt idx="4">
                  <c:v>-0.11806158884633806</c:v>
                </c:pt>
                <c:pt idx="5">
                  <c:v>-0.15288926137779676</c:v>
                </c:pt>
                <c:pt idx="6">
                  <c:v>-0.16926353388633619</c:v>
                </c:pt>
                <c:pt idx="7">
                  <c:v>-0.22777792395067234</c:v>
                </c:pt>
                <c:pt idx="8">
                  <c:v>-0.21335262087933823</c:v>
                </c:pt>
                <c:pt idx="9">
                  <c:v>-0.23376889096669762</c:v>
                </c:pt>
                <c:pt idx="10">
                  <c:v>-0.2210374783249292</c:v>
                </c:pt>
                <c:pt idx="11" formatCode="0%">
                  <c:v>-0.32</c:v>
                </c:pt>
                <c:pt idx="12" formatCode="0%">
                  <c:v>-0.47</c:v>
                </c:pt>
              </c:numCache>
            </c:numRef>
          </c:val>
          <c:smooth val="0"/>
        </c:ser>
        <c:ser>
          <c:idx val="2"/>
          <c:order val="2"/>
          <c:tx>
            <c:v>SO2 pokytis 2005m. atžvilgiu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diamond"/>
              <c:size val="8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</c:dPt>
          <c:dPt>
            <c:idx val="12"/>
            <c:marker>
              <c:symbol val="diamond"/>
              <c:size val="8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</c:dPt>
          <c:cat>
            <c:strRef>
              <c:f>Grafikai!$D$54:$P$54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2020 įsipareigojimai</c:v>
                </c:pt>
                <c:pt idx="12">
                  <c:v>2030 įsipareigojimai</c:v>
                </c:pt>
              </c:strCache>
            </c:strRef>
          </c:cat>
          <c:val>
            <c:numRef>
              <c:f>Grafikai!$D$57:$P$57</c:f>
              <c:numCache>
                <c:formatCode>0.00%</c:formatCode>
                <c:ptCount val="13"/>
                <c:pt idx="0">
                  <c:v>5.9006067855070732E-2</c:v>
                </c:pt>
                <c:pt idx="1">
                  <c:v>3.3184633063562639E-2</c:v>
                </c:pt>
                <c:pt idx="2">
                  <c:v>-8.717714821242066E-2</c:v>
                </c:pt>
                <c:pt idx="3">
                  <c:v>-0.22391440435737031</c:v>
                </c:pt>
                <c:pt idx="4">
                  <c:v>-0.23207437511290552</c:v>
                </c:pt>
                <c:pt idx="5">
                  <c:v>-0.14051964836242226</c:v>
                </c:pt>
                <c:pt idx="6">
                  <c:v>-0.29186779745881536</c:v>
                </c:pt>
                <c:pt idx="7">
                  <c:v>-0.33701369935809533</c:v>
                </c:pt>
                <c:pt idx="8">
                  <c:v>-0.38847741432447908</c:v>
                </c:pt>
                <c:pt idx="9">
                  <c:v>-0.39437979295828762</c:v>
                </c:pt>
                <c:pt idx="10">
                  <c:v>-0.41605097238235128</c:v>
                </c:pt>
                <c:pt idx="11" formatCode="0%">
                  <c:v>-0.55000000000000004</c:v>
                </c:pt>
                <c:pt idx="12" formatCode="0%">
                  <c:v>-0.6</c:v>
                </c:pt>
              </c:numCache>
            </c:numRef>
          </c:val>
          <c:smooth val="0"/>
        </c:ser>
        <c:ser>
          <c:idx val="3"/>
          <c:order val="3"/>
          <c:tx>
            <c:v>NH3 pokytis 2005m, atžvilgiu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diamond"/>
              <c:size val="8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</c:dPt>
          <c:dPt>
            <c:idx val="12"/>
            <c:marker>
              <c:symbol val="diamond"/>
              <c:size val="8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</c:dPt>
          <c:cat>
            <c:strRef>
              <c:f>Grafikai!$D$54:$P$54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2020 įsipareigojimai</c:v>
                </c:pt>
                <c:pt idx="12">
                  <c:v>2030 įsipareigojimai</c:v>
                </c:pt>
              </c:strCache>
            </c:strRef>
          </c:cat>
          <c:val>
            <c:numRef>
              <c:f>Grafikai!$D$58:$P$58</c:f>
              <c:numCache>
                <c:formatCode>0.00%</c:formatCode>
                <c:ptCount val="13"/>
                <c:pt idx="0">
                  <c:v>8.9903536517687028E-3</c:v>
                </c:pt>
                <c:pt idx="1">
                  <c:v>-5.867685463997162E-3</c:v>
                </c:pt>
                <c:pt idx="2">
                  <c:v>-4.2830996842258162E-2</c:v>
                </c:pt>
                <c:pt idx="3">
                  <c:v>-3.1574285266733081E-2</c:v>
                </c:pt>
                <c:pt idx="4">
                  <c:v>-3.2313664044529865E-2</c:v>
                </c:pt>
                <c:pt idx="5">
                  <c:v>-4.5692038820771941E-2</c:v>
                </c:pt>
                <c:pt idx="6">
                  <c:v>-6.90153531325748E-2</c:v>
                </c:pt>
                <c:pt idx="7">
                  <c:v>-8.7836869683446256E-2</c:v>
                </c:pt>
                <c:pt idx="8">
                  <c:v>-8.7539944512491905E-2</c:v>
                </c:pt>
                <c:pt idx="9">
                  <c:v>-8.4278769050753641E-2</c:v>
                </c:pt>
                <c:pt idx="10">
                  <c:v>-0.10258756987869048</c:v>
                </c:pt>
                <c:pt idx="11" formatCode="0%">
                  <c:v>-0.1</c:v>
                </c:pt>
                <c:pt idx="12" formatCode="0%">
                  <c:v>-0.1</c:v>
                </c:pt>
              </c:numCache>
            </c:numRef>
          </c:val>
          <c:smooth val="0"/>
        </c:ser>
        <c:ser>
          <c:idx val="4"/>
          <c:order val="4"/>
          <c:tx>
            <c:v>KD2.5 pokytis 2005m. atžvilgiu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diamond"/>
              <c:size val="8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</c:dPt>
          <c:dPt>
            <c:idx val="12"/>
            <c:marker>
              <c:symbol val="diamond"/>
              <c:size val="8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</c:dPt>
          <c:cat>
            <c:strRef>
              <c:f>Grafikai!$D$54:$P$54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2020 įsipareigojimai</c:v>
                </c:pt>
                <c:pt idx="12">
                  <c:v>2030 įsipareigojimai</c:v>
                </c:pt>
              </c:strCache>
            </c:strRef>
          </c:cat>
          <c:val>
            <c:numRef>
              <c:f>Grafikai!$D$59:$P$59</c:f>
              <c:numCache>
                <c:formatCode>0.00%</c:formatCode>
                <c:ptCount val="13"/>
                <c:pt idx="0">
                  <c:v>5.2423853046723035E-2</c:v>
                </c:pt>
                <c:pt idx="1">
                  <c:v>4.2402727703699981E-2</c:v>
                </c:pt>
                <c:pt idx="2">
                  <c:v>3.3131512559162857E-2</c:v>
                </c:pt>
                <c:pt idx="3">
                  <c:v>-3.3624824000742931E-2</c:v>
                </c:pt>
                <c:pt idx="4">
                  <c:v>-4.0998396700946994E-2</c:v>
                </c:pt>
                <c:pt idx="5">
                  <c:v>-3.667839667412584E-2</c:v>
                </c:pt>
                <c:pt idx="6">
                  <c:v>-3.5548755920814759E-2</c:v>
                </c:pt>
                <c:pt idx="7">
                  <c:v>-6.1057420297309199E-2</c:v>
                </c:pt>
                <c:pt idx="8">
                  <c:v>-9.2050790292134352E-2</c:v>
                </c:pt>
                <c:pt idx="9">
                  <c:v>-0.18277697928062964</c:v>
                </c:pt>
                <c:pt idx="10">
                  <c:v>-0.17709476300632243</c:v>
                </c:pt>
                <c:pt idx="11" formatCode="0%">
                  <c:v>-0.2</c:v>
                </c:pt>
                <c:pt idx="12" formatCode="0%">
                  <c:v>-0.36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665600"/>
        <c:axId val="199736640"/>
      </c:lineChart>
      <c:catAx>
        <c:axId val="6806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99736640"/>
        <c:crosses val="autoZero"/>
        <c:auto val="1"/>
        <c:lblAlgn val="ctr"/>
        <c:lblOffset val="50"/>
        <c:noMultiLvlLbl val="0"/>
      </c:catAx>
      <c:valAx>
        <c:axId val="1997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8066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130144165210233E-2"/>
          <c:y val="0.8707216522829786"/>
          <c:w val="0.71261914745610611"/>
          <c:h val="0.10899951644834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38099</xdr:colOff>
      <xdr:row>1</xdr:row>
      <xdr:rowOff>0</xdr:rowOff>
    </xdr:from>
    <xdr:to>
      <xdr:col>25</xdr:col>
      <xdr:colOff>161925</xdr:colOff>
      <xdr:row>28</xdr:row>
      <xdr:rowOff>85725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1</xdr:row>
      <xdr:rowOff>33337</xdr:rowOff>
    </xdr:from>
    <xdr:to>
      <xdr:col>16</xdr:col>
      <xdr:colOff>409575</xdr:colOff>
      <xdr:row>19</xdr:row>
      <xdr:rowOff>104775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3" sqref="C23"/>
    </sheetView>
  </sheetViews>
  <sheetFormatPr defaultRowHeight="12.75" x14ac:dyDescent="0.2"/>
  <cols>
    <col min="1" max="1" width="26.42578125" customWidth="1"/>
  </cols>
  <sheetData>
    <row r="1" spans="1:6" ht="15.75" x14ac:dyDescent="0.25">
      <c r="A1" s="15" t="s">
        <v>71</v>
      </c>
      <c r="B1" s="99"/>
      <c r="C1" s="99"/>
      <c r="D1" s="99"/>
      <c r="E1" s="99"/>
    </row>
    <row r="3" spans="1:6" ht="24" x14ac:dyDescent="0.2">
      <c r="A3" s="18"/>
      <c r="B3" s="19" t="s">
        <v>51</v>
      </c>
      <c r="C3" s="23" t="s">
        <v>55</v>
      </c>
      <c r="D3" s="19" t="s">
        <v>52</v>
      </c>
      <c r="E3" s="20" t="s">
        <v>53</v>
      </c>
      <c r="F3" s="24" t="s">
        <v>56</v>
      </c>
    </row>
    <row r="4" spans="1:6" x14ac:dyDescent="0.2">
      <c r="A4" s="10">
        <v>1990</v>
      </c>
      <c r="B4" s="35">
        <v>129.46426740630565</v>
      </c>
      <c r="C4" s="34">
        <v>116.74844525921149</v>
      </c>
      <c r="D4" s="35">
        <v>191.11993009481552</v>
      </c>
      <c r="E4" s="35">
        <v>79.795359915581571</v>
      </c>
      <c r="F4" s="35">
        <v>16.267978256961495</v>
      </c>
    </row>
    <row r="5" spans="1:6" x14ac:dyDescent="0.2">
      <c r="A5" s="10">
        <v>1991</v>
      </c>
      <c r="B5" s="35">
        <v>125.45717403320741</v>
      </c>
      <c r="C5" s="34">
        <v>124.53462131593469</v>
      </c>
      <c r="D5" s="35">
        <v>211.94057112242757</v>
      </c>
      <c r="E5" s="35">
        <v>78.543572583354447</v>
      </c>
      <c r="F5" s="35">
        <v>17.561321219945686</v>
      </c>
    </row>
    <row r="6" spans="1:6" x14ac:dyDescent="0.2">
      <c r="A6" s="10">
        <v>1992</v>
      </c>
      <c r="B6" s="35">
        <v>87.270324005108819</v>
      </c>
      <c r="C6" s="34">
        <v>96.199028063236895</v>
      </c>
      <c r="D6" s="35">
        <v>112.3143480328016</v>
      </c>
      <c r="E6" s="35">
        <v>60.361503383478286</v>
      </c>
      <c r="F6" s="35">
        <v>9.5338606378327526</v>
      </c>
    </row>
    <row r="7" spans="1:6" x14ac:dyDescent="0.2">
      <c r="A7" s="10">
        <v>1993</v>
      </c>
      <c r="B7" s="35">
        <v>64.944960227878951</v>
      </c>
      <c r="C7" s="34">
        <v>86.8272066604695</v>
      </c>
      <c r="D7" s="35">
        <v>107.2021130504656</v>
      </c>
      <c r="E7" s="35">
        <v>47.568062204658908</v>
      </c>
      <c r="F7" s="35">
        <v>9.3592986978209183</v>
      </c>
    </row>
    <row r="8" spans="1:6" x14ac:dyDescent="0.2">
      <c r="A8" s="10">
        <v>1994</v>
      </c>
      <c r="B8" s="35">
        <v>59.087874823195357</v>
      </c>
      <c r="C8" s="34">
        <v>81.572378867011309</v>
      </c>
      <c r="D8" s="35">
        <v>100.77722425624562</v>
      </c>
      <c r="E8" s="35">
        <v>43.471377316393379</v>
      </c>
      <c r="F8" s="35">
        <v>8.6803325724643603</v>
      </c>
    </row>
    <row r="9" spans="1:6" x14ac:dyDescent="0.2">
      <c r="A9" s="10">
        <v>1995</v>
      </c>
      <c r="B9" s="35">
        <v>62.49403477551202</v>
      </c>
      <c r="C9" s="34">
        <v>88.023975073978235</v>
      </c>
      <c r="D9" s="35">
        <v>76.581542560207168</v>
      </c>
      <c r="E9" s="35">
        <v>41.656294528447198</v>
      </c>
      <c r="F9" s="35">
        <v>7.8967898695927561</v>
      </c>
    </row>
    <row r="10" spans="1:6" x14ac:dyDescent="0.2">
      <c r="A10" s="10">
        <v>1996</v>
      </c>
      <c r="B10" s="35">
        <v>64.699629263107724</v>
      </c>
      <c r="C10" s="34">
        <v>81.800406799754199</v>
      </c>
      <c r="D10" s="35">
        <v>74.14453679473354</v>
      </c>
      <c r="E10" s="35">
        <v>41.741682972384829</v>
      </c>
      <c r="F10" s="35">
        <v>8.0294222622379809</v>
      </c>
    </row>
    <row r="11" spans="1:6" x14ac:dyDescent="0.2">
      <c r="A11" s="10">
        <v>1997</v>
      </c>
      <c r="B11" s="35">
        <v>65.080645759589089</v>
      </c>
      <c r="C11" s="34">
        <v>83.84426515927322</v>
      </c>
      <c r="D11" s="35">
        <v>63.010500716184801</v>
      </c>
      <c r="E11" s="35">
        <v>41.539172568355625</v>
      </c>
      <c r="F11" s="35">
        <v>8.1099544076329444</v>
      </c>
    </row>
    <row r="12" spans="1:6" x14ac:dyDescent="0.2">
      <c r="A12" s="10">
        <v>1998</v>
      </c>
      <c r="B12" s="35">
        <v>65.48771343925128</v>
      </c>
      <c r="C12" s="34">
        <v>81.440964088618642</v>
      </c>
      <c r="D12" s="35">
        <v>77.664386486521167</v>
      </c>
      <c r="E12" s="35">
        <v>40.291432213696204</v>
      </c>
      <c r="F12" s="35">
        <v>8.3265712722288328</v>
      </c>
    </row>
    <row r="13" spans="1:6" x14ac:dyDescent="0.2">
      <c r="A13" s="10">
        <v>1999</v>
      </c>
      <c r="B13" s="35">
        <v>58.76844566498648</v>
      </c>
      <c r="C13" s="34">
        <v>76.306984598006764</v>
      </c>
      <c r="D13" s="35">
        <v>60.552299628016989</v>
      </c>
      <c r="E13" s="35">
        <v>37.411994260876291</v>
      </c>
      <c r="F13" s="35">
        <v>8.0428574804278448</v>
      </c>
    </row>
    <row r="14" spans="1:6" x14ac:dyDescent="0.2">
      <c r="A14" s="10">
        <v>2000</v>
      </c>
      <c r="B14" s="35">
        <v>52.888764888619519</v>
      </c>
      <c r="C14" s="34">
        <v>68.405944246885028</v>
      </c>
      <c r="D14" s="35">
        <v>36.984167417197881</v>
      </c>
      <c r="E14" s="35">
        <v>34.524432693191422</v>
      </c>
      <c r="F14" s="35">
        <v>7.2171635201011579</v>
      </c>
    </row>
    <row r="15" spans="1:6" x14ac:dyDescent="0.2">
      <c r="A15" s="10">
        <v>2001</v>
      </c>
      <c r="B15" s="35">
        <v>53.949337142023218</v>
      </c>
      <c r="C15" s="34">
        <v>66.945154654340485</v>
      </c>
      <c r="D15" s="35">
        <v>44.461935803186961</v>
      </c>
      <c r="E15" s="35">
        <v>34.223370924275663</v>
      </c>
      <c r="F15" s="35">
        <v>7.4416713358658617</v>
      </c>
    </row>
    <row r="16" spans="1:6" x14ac:dyDescent="0.2">
      <c r="A16" s="10">
        <v>2002</v>
      </c>
      <c r="B16" s="35">
        <v>54.77199385012122</v>
      </c>
      <c r="C16" s="34">
        <v>65.550944984105854</v>
      </c>
      <c r="D16" s="35">
        <v>38.339310736701478</v>
      </c>
      <c r="E16" s="35">
        <v>36.215263468219234</v>
      </c>
      <c r="F16" s="35">
        <v>8.0201476646555871</v>
      </c>
    </row>
    <row r="17" spans="1:6" x14ac:dyDescent="0.2">
      <c r="A17" s="10">
        <v>2003</v>
      </c>
      <c r="B17" s="35">
        <v>54.677396182698864</v>
      </c>
      <c r="C17" s="34">
        <v>66.51412345823978</v>
      </c>
      <c r="D17" s="35">
        <v>28.815256784904886</v>
      </c>
      <c r="E17" s="35">
        <v>36.962425231225183</v>
      </c>
      <c r="F17" s="35">
        <v>7.5540065014068078</v>
      </c>
    </row>
    <row r="18" spans="1:6" x14ac:dyDescent="0.2">
      <c r="A18" s="10">
        <v>2004</v>
      </c>
      <c r="B18" s="35">
        <v>55.855686311252036</v>
      </c>
      <c r="C18" s="34">
        <v>67.268365481911587</v>
      </c>
      <c r="D18" s="35">
        <v>27.832797653096577</v>
      </c>
      <c r="E18" s="35">
        <v>37.331100730264815</v>
      </c>
      <c r="F18" s="35">
        <v>7.6218710238820142</v>
      </c>
    </row>
    <row r="19" spans="1:6" x14ac:dyDescent="0.2">
      <c r="A19" s="10">
        <v>2005</v>
      </c>
      <c r="B19" s="35">
        <v>58.559726738145159</v>
      </c>
      <c r="C19" s="34">
        <v>67.291349450447711</v>
      </c>
      <c r="D19" s="35">
        <v>26.442783595777097</v>
      </c>
      <c r="E19" s="35">
        <v>37.914951102404082</v>
      </c>
      <c r="F19" s="35">
        <v>7.3044108859385677</v>
      </c>
    </row>
    <row r="20" spans="1:6" x14ac:dyDescent="0.2">
      <c r="A20" s="10">
        <v>2006</v>
      </c>
      <c r="B20" s="35">
        <v>62.04631907718661</v>
      </c>
      <c r="C20" s="34">
        <v>66.617417973617691</v>
      </c>
      <c r="D20" s="35">
        <v>28.003068278906472</v>
      </c>
      <c r="E20" s="35">
        <v>38.255819921504212</v>
      </c>
      <c r="F20" s="35">
        <v>7.6873362488158952</v>
      </c>
    </row>
    <row r="21" spans="1:6" x14ac:dyDescent="0.2">
      <c r="A21" s="10">
        <v>2007</v>
      </c>
      <c r="B21" s="35">
        <v>60.622023301364663</v>
      </c>
      <c r="C21" s="34">
        <v>67.060812089431522</v>
      </c>
      <c r="D21" s="35">
        <v>27.320277666582154</v>
      </c>
      <c r="E21" s="35">
        <v>37.692478094952342</v>
      </c>
      <c r="F21" s="35">
        <v>7.6141378317709627</v>
      </c>
    </row>
    <row r="22" spans="1:6" x14ac:dyDescent="0.2">
      <c r="A22" s="10">
        <v>2008</v>
      </c>
      <c r="B22" s="35">
        <v>59.806071741677755</v>
      </c>
      <c r="C22" s="34">
        <v>61.457661989588217</v>
      </c>
      <c r="D22" s="35">
        <v>24.137577131099071</v>
      </c>
      <c r="E22" s="35">
        <v>36.29101595146264</v>
      </c>
      <c r="F22" s="35">
        <v>7.5464170669433273</v>
      </c>
    </row>
    <row r="23" spans="1:6" x14ac:dyDescent="0.2">
      <c r="A23" s="10">
        <v>2009</v>
      </c>
      <c r="B23" s="35">
        <v>53.076650966692974</v>
      </c>
      <c r="C23" s="34">
        <v>58.551698349961704</v>
      </c>
      <c r="D23" s="35">
        <v>20.521863457377826</v>
      </c>
      <c r="E23" s="35">
        <v>36.71781362042254</v>
      </c>
      <c r="F23" s="35">
        <v>7.0588013554697726</v>
      </c>
    </row>
    <row r="24" spans="1:6" x14ac:dyDescent="0.2">
      <c r="A24" s="10">
        <v>2010</v>
      </c>
      <c r="B24" s="35">
        <v>55.821916666092747</v>
      </c>
      <c r="C24" s="34">
        <v>59.346825818713697</v>
      </c>
      <c r="D24" s="35">
        <v>20.306091116541339</v>
      </c>
      <c r="E24" s="35">
        <v>36.689780110216219</v>
      </c>
      <c r="F24" s="35">
        <v>7.0049417507701426</v>
      </c>
    </row>
    <row r="25" spans="1:6" x14ac:dyDescent="0.2">
      <c r="A25" s="10">
        <v>2011</v>
      </c>
      <c r="B25" s="35">
        <v>53.248379463695599</v>
      </c>
      <c r="C25" s="34">
        <v>57.00322473585355</v>
      </c>
      <c r="D25" s="35">
        <v>22.727052943174872</v>
      </c>
      <c r="E25" s="35">
        <v>36.182539684745365</v>
      </c>
      <c r="F25" s="35">
        <v>7.03649680599331</v>
      </c>
    </row>
    <row r="26" spans="1:6" x14ac:dyDescent="0.2">
      <c r="A26" s="10">
        <v>2012</v>
      </c>
      <c r="B26" s="35">
        <v>55.633277231847003</v>
      </c>
      <c r="C26" s="34">
        <v>55.901377842484564</v>
      </c>
      <c r="D26" s="35">
        <v>18.724986588997542</v>
      </c>
      <c r="E26" s="35">
        <v>35.298237363067358</v>
      </c>
      <c r="F26" s="35">
        <v>7.0447481662089952</v>
      </c>
    </row>
    <row r="27" spans="1:6" x14ac:dyDescent="0.2">
      <c r="A27" s="10">
        <v>2013</v>
      </c>
      <c r="B27" s="35">
        <v>54.146164572384428</v>
      </c>
      <c r="C27" s="34">
        <v>51.963865572785515</v>
      </c>
      <c r="D27" s="35">
        <v>17.531203274838699</v>
      </c>
      <c r="E27" s="35">
        <v>34.584620483367978</v>
      </c>
      <c r="F27" s="35">
        <v>6.8584224004515759</v>
      </c>
    </row>
    <row r="28" spans="1:6" x14ac:dyDescent="0.2">
      <c r="A28" s="10">
        <v>2014</v>
      </c>
      <c r="B28" s="33">
        <v>53.581920900278853</v>
      </c>
      <c r="C28" s="34">
        <v>52.934563682687276</v>
      </c>
      <c r="D28" s="35">
        <v>16.170359396947859</v>
      </c>
      <c r="E28" s="35">
        <v>34.595878386705785</v>
      </c>
      <c r="F28" s="35">
        <v>6.6320340912694533</v>
      </c>
    </row>
    <row r="29" spans="1:6" x14ac:dyDescent="0.2">
      <c r="A29" s="10">
        <v>2015</v>
      </c>
      <c r="B29" s="28">
        <v>54.431509773268324</v>
      </c>
      <c r="C29" s="30">
        <v>51.560725317764053</v>
      </c>
      <c r="D29" s="32">
        <v>16.014284076033722</v>
      </c>
      <c r="E29" s="32">
        <v>34.719525694873951</v>
      </c>
      <c r="F29" s="32">
        <v>5.9693327287821685</v>
      </c>
    </row>
    <row r="30" spans="1:6" x14ac:dyDescent="0.2">
      <c r="A30" s="12">
        <v>2016</v>
      </c>
      <c r="B30" s="28">
        <v>54.187013750270253</v>
      </c>
      <c r="C30" s="28">
        <v>52.417439254839138</v>
      </c>
      <c r="D30" s="28">
        <v>15.441237768257949</v>
      </c>
      <c r="E30" s="28">
        <v>34.02534840673907</v>
      </c>
      <c r="F30" s="28">
        <v>6.0108379711924753</v>
      </c>
    </row>
    <row r="31" spans="1:6" ht="23.25" thickBot="1" x14ac:dyDescent="0.25">
      <c r="A31" s="29" t="s">
        <v>72</v>
      </c>
      <c r="B31" s="31">
        <f>(B30-B$4)/B$4</f>
        <v>-0.58145197253376624</v>
      </c>
      <c r="C31" s="31">
        <f>(C30-C$4)/C$4</f>
        <v>-0.55102237859819903</v>
      </c>
      <c r="D31" s="31">
        <f>(D30-D$4)/D$4</f>
        <v>-0.91920655391304562</v>
      </c>
      <c r="E31" s="31">
        <f>(E30-E$4)/E$4</f>
        <v>-0.57359239380916727</v>
      </c>
      <c r="F31" s="31">
        <f>(F30-F$4)/F$4</f>
        <v>-0.63051106435919402</v>
      </c>
    </row>
    <row r="32" spans="1:6" ht="23.25" thickBot="1" x14ac:dyDescent="0.25">
      <c r="A32" s="16" t="s">
        <v>73</v>
      </c>
      <c r="B32" s="21">
        <f>(B30-B19)/B19</f>
        <v>-7.4670993726249218E-2</v>
      </c>
      <c r="C32" s="21">
        <f>(C30-C19)/C19</f>
        <v>-0.2210374783249292</v>
      </c>
      <c r="D32" s="21">
        <f>(D30-D19)/D19</f>
        <v>-0.41605097238235128</v>
      </c>
      <c r="E32" s="21">
        <f>(E30-E19)/E19</f>
        <v>-0.10258756987869048</v>
      </c>
      <c r="F32" s="21">
        <f>(F30-F19)/F19</f>
        <v>-0.17709476300632243</v>
      </c>
    </row>
    <row r="33" spans="1:6" ht="34.5" thickBot="1" x14ac:dyDescent="0.25">
      <c r="A33" s="17" t="s">
        <v>54</v>
      </c>
      <c r="B33" s="22">
        <v>-0.48</v>
      </c>
      <c r="C33" s="22">
        <v>-0.32</v>
      </c>
      <c r="D33" s="22">
        <v>-0.55000000000000004</v>
      </c>
      <c r="E33" s="22">
        <v>-0.1</v>
      </c>
      <c r="F33" s="22">
        <v>-0.2</v>
      </c>
    </row>
    <row r="34" spans="1:6" x14ac:dyDescent="0.2">
      <c r="A34" s="25" t="s">
        <v>57</v>
      </c>
      <c r="B34" s="27">
        <v>-0.51</v>
      </c>
      <c r="C34" s="27">
        <v>-0.47</v>
      </c>
      <c r="D34" s="27">
        <v>-0.6</v>
      </c>
      <c r="E34" s="27">
        <v>-0.1</v>
      </c>
      <c r="F34" s="27">
        <v>-0.36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4:P67"/>
  <sheetViews>
    <sheetView topLeftCell="A28" zoomScaleNormal="100" workbookViewId="0">
      <selection activeCell="N58" sqref="N58"/>
    </sheetView>
  </sheetViews>
  <sheetFormatPr defaultRowHeight="12.75" x14ac:dyDescent="0.2"/>
  <cols>
    <col min="13" max="13" width="9.140625" customWidth="1"/>
  </cols>
  <sheetData>
    <row r="54" spans="2:16" x14ac:dyDescent="0.2">
      <c r="C54" s="38">
        <v>2005</v>
      </c>
      <c r="D54" s="38">
        <v>2006</v>
      </c>
      <c r="E54" s="38">
        <v>2007</v>
      </c>
      <c r="F54" s="38">
        <v>2008</v>
      </c>
      <c r="G54" s="38">
        <v>2009</v>
      </c>
      <c r="H54" s="38">
        <v>2010</v>
      </c>
      <c r="I54" s="38">
        <v>2011</v>
      </c>
      <c r="J54" s="38">
        <v>2012</v>
      </c>
      <c r="K54" s="38">
        <v>2013</v>
      </c>
      <c r="L54" s="38">
        <v>2014</v>
      </c>
      <c r="M54" s="38">
        <v>2015</v>
      </c>
      <c r="N54" s="39">
        <v>2016</v>
      </c>
      <c r="O54" s="46" t="s">
        <v>74</v>
      </c>
      <c r="P54" s="47" t="s">
        <v>75</v>
      </c>
    </row>
    <row r="55" spans="2:16" x14ac:dyDescent="0.2">
      <c r="B55" s="19" t="s">
        <v>51</v>
      </c>
      <c r="C55" s="37">
        <v>58.559726738145159</v>
      </c>
      <c r="D55" s="43">
        <f>(C63-B63)/B63</f>
        <v>5.9539081434448075E-2</v>
      </c>
      <c r="E55" s="43">
        <f>(D63-B63)/B63</f>
        <v>3.5216977231489498E-2</v>
      </c>
      <c r="F55" s="43">
        <f>(E63-B63)/B63</f>
        <v>2.1283313173671981E-2</v>
      </c>
      <c r="G55" s="43">
        <f>(F63-B63)/B63</f>
        <v>-9.3632195313516894E-2</v>
      </c>
      <c r="H55" s="43">
        <f>(G63-B63)/B63</f>
        <v>-4.6752439339322126E-2</v>
      </c>
      <c r="I55" s="43">
        <f>(H63-B63)/B63</f>
        <v>-9.0699659480989459E-2</v>
      </c>
      <c r="J55" s="43">
        <f>(I63-B63)/B63</f>
        <v>-4.9973756185441663E-2</v>
      </c>
      <c r="K55" s="43">
        <f>(J63-B63)/B63</f>
        <v>-7.5368558079110443E-2</v>
      </c>
      <c r="L55" s="43">
        <f>(K63-B63)/B63</f>
        <v>-8.5003911649468453E-2</v>
      </c>
      <c r="M55" s="43">
        <f>(L63-B63)/B63</f>
        <v>-7.0495837238730819E-2</v>
      </c>
      <c r="N55" s="45">
        <f>(M63-B63)/B63</f>
        <v>-7.4670993726249218E-2</v>
      </c>
      <c r="O55" s="48">
        <v>-0.48</v>
      </c>
      <c r="P55" s="49">
        <v>-0.51</v>
      </c>
    </row>
    <row r="56" spans="2:16" ht="24" x14ac:dyDescent="0.2">
      <c r="B56" s="23" t="s">
        <v>55</v>
      </c>
      <c r="C56" s="37">
        <v>67.291349450447711</v>
      </c>
      <c r="D56" s="43">
        <f>(C64-B64)/B64</f>
        <v>-1.0015127982034197E-2</v>
      </c>
      <c r="E56" s="43">
        <f>(D64-B64)/B64</f>
        <v>-3.4259583571875528E-3</v>
      </c>
      <c r="F56" s="43">
        <f>(E64-B64)/B64</f>
        <v>-8.6692977752739667E-2</v>
      </c>
      <c r="G56" s="43">
        <f>(F64-B64)/B64</f>
        <v>-0.12987778030698802</v>
      </c>
      <c r="H56" s="43">
        <f>(G64-B64)/B64</f>
        <v>-0.11806158884633806</v>
      </c>
      <c r="I56" s="43">
        <f>(H64-B64)/B64</f>
        <v>-0.15288926137779676</v>
      </c>
      <c r="J56" s="43">
        <f>(I64-B64)/B64</f>
        <v>-0.16926353388633619</v>
      </c>
      <c r="K56" s="43">
        <f>(J64-B64)/B64</f>
        <v>-0.22777792395067234</v>
      </c>
      <c r="L56" s="43">
        <f>(K64-B64)/B64</f>
        <v>-0.21335262087933823</v>
      </c>
      <c r="M56" s="43">
        <f>(L64-B64)/B64</f>
        <v>-0.23376889096669762</v>
      </c>
      <c r="N56" s="45">
        <f>(M64-B64)/B64</f>
        <v>-0.2210374783249292</v>
      </c>
      <c r="O56" s="48">
        <v>-0.32</v>
      </c>
      <c r="P56" s="49">
        <v>-0.47</v>
      </c>
    </row>
    <row r="57" spans="2:16" x14ac:dyDescent="0.2">
      <c r="B57" s="19" t="s">
        <v>52</v>
      </c>
      <c r="C57" s="37">
        <v>26.442783595777097</v>
      </c>
      <c r="D57" s="43">
        <f>(C65-B65)/B65</f>
        <v>5.9006067855070732E-2</v>
      </c>
      <c r="E57" s="43">
        <f>(D65-B65)/B65</f>
        <v>3.3184633063562639E-2</v>
      </c>
      <c r="F57" s="43">
        <f>(E65-B65)/B65</f>
        <v>-8.717714821242066E-2</v>
      </c>
      <c r="G57" s="43">
        <f>(F65-B65)/B65</f>
        <v>-0.22391440435737031</v>
      </c>
      <c r="H57" s="43">
        <f>(G65-B65)/B65</f>
        <v>-0.23207437511290552</v>
      </c>
      <c r="I57" s="43">
        <f>(H65-B65)/B65</f>
        <v>-0.14051964836242226</v>
      </c>
      <c r="J57" s="43">
        <f>(I65-B65)/B65</f>
        <v>-0.29186779745881536</v>
      </c>
      <c r="K57" s="43">
        <f>(J65-B65)/B65</f>
        <v>-0.33701369935809533</v>
      </c>
      <c r="L57" s="43">
        <f>(K65-B65)/B65</f>
        <v>-0.38847741432447908</v>
      </c>
      <c r="M57" s="43">
        <f>(L65-B65)/B65</f>
        <v>-0.39437979295828762</v>
      </c>
      <c r="N57" s="45">
        <f>(M65-B65)/B65</f>
        <v>-0.41605097238235128</v>
      </c>
      <c r="O57" s="48">
        <v>-0.55000000000000004</v>
      </c>
      <c r="P57" s="49">
        <v>-0.6</v>
      </c>
    </row>
    <row r="58" spans="2:16" x14ac:dyDescent="0.2">
      <c r="B58" s="20" t="s">
        <v>53</v>
      </c>
      <c r="C58" s="37">
        <v>37.914951102404082</v>
      </c>
      <c r="D58" s="43">
        <f>(C66-B66)/B66</f>
        <v>8.9903536517687028E-3</v>
      </c>
      <c r="E58" s="43">
        <f>(D66-B66)/B66</f>
        <v>-5.867685463997162E-3</v>
      </c>
      <c r="F58" s="43">
        <f>(E66-B66)/B66</f>
        <v>-4.2830996842258162E-2</v>
      </c>
      <c r="G58" s="43">
        <f>(F66-B66)/B66</f>
        <v>-3.1574285266733081E-2</v>
      </c>
      <c r="H58" s="43">
        <f>(G66-B66)/B66</f>
        <v>-3.2313664044529865E-2</v>
      </c>
      <c r="I58" s="43">
        <f>(H66-B66)/B66</f>
        <v>-4.5692038820771941E-2</v>
      </c>
      <c r="J58" s="43">
        <f>(I66-B66)/B66</f>
        <v>-6.90153531325748E-2</v>
      </c>
      <c r="K58" s="43">
        <f>(J66-B66)/B66</f>
        <v>-8.7836869683446256E-2</v>
      </c>
      <c r="L58" s="43">
        <f>(K66-B66)/B66</f>
        <v>-8.7539944512491905E-2</v>
      </c>
      <c r="M58" s="43">
        <f>(L66-B66)/B66</f>
        <v>-8.4278769050753641E-2</v>
      </c>
      <c r="N58" s="45">
        <f>(M66-B66)/B66</f>
        <v>-0.10258756987869048</v>
      </c>
      <c r="O58" s="48">
        <v>-0.1</v>
      </c>
      <c r="P58" s="49">
        <v>-0.1</v>
      </c>
    </row>
    <row r="59" spans="2:16" ht="24" x14ac:dyDescent="0.2">
      <c r="B59" s="24" t="s">
        <v>56</v>
      </c>
      <c r="C59" s="37">
        <v>7.3044108859385677</v>
      </c>
      <c r="D59" s="43">
        <f>(C67-B67)/B67</f>
        <v>5.2423853046723035E-2</v>
      </c>
      <c r="E59" s="43">
        <f>(D67-B67)/B67</f>
        <v>4.2402727703699981E-2</v>
      </c>
      <c r="F59" s="43">
        <f>(E67-B67)/B67</f>
        <v>3.3131512559162857E-2</v>
      </c>
      <c r="G59" s="43">
        <f>(F67-B67)/B67</f>
        <v>-3.3624824000742931E-2</v>
      </c>
      <c r="H59" s="43">
        <f>(G67-B67)/B67</f>
        <v>-4.0998396700946994E-2</v>
      </c>
      <c r="I59" s="43">
        <f>(H67-B67)/B67</f>
        <v>-3.667839667412584E-2</v>
      </c>
      <c r="J59" s="43">
        <f>(I67-B67)/B67</f>
        <v>-3.5548755920814759E-2</v>
      </c>
      <c r="K59" s="43">
        <f>(J67-B67)/B67</f>
        <v>-6.1057420297309199E-2</v>
      </c>
      <c r="L59" s="43">
        <f>(K67-B67)/B67</f>
        <v>-9.2050790292134352E-2</v>
      </c>
      <c r="M59" s="43">
        <f>(L67-B67)/B67</f>
        <v>-0.18277697928062964</v>
      </c>
      <c r="N59" s="45">
        <f>(M67-B67)/B67</f>
        <v>-0.17709476300632243</v>
      </c>
      <c r="O59" s="48">
        <v>-0.2</v>
      </c>
      <c r="P59" s="49">
        <v>-0.36</v>
      </c>
    </row>
    <row r="61" spans="2:16" x14ac:dyDescent="0.2">
      <c r="O61" s="40"/>
    </row>
    <row r="62" spans="2:16" x14ac:dyDescent="0.2">
      <c r="B62" s="38">
        <v>2005</v>
      </c>
      <c r="C62" s="38">
        <v>2006</v>
      </c>
      <c r="D62" s="38">
        <v>2007</v>
      </c>
      <c r="E62" s="38">
        <v>2008</v>
      </c>
      <c r="F62" s="38">
        <v>2009</v>
      </c>
      <c r="G62" s="38">
        <v>2010</v>
      </c>
      <c r="H62" s="38">
        <v>2011</v>
      </c>
      <c r="I62" s="38">
        <v>2012</v>
      </c>
      <c r="J62" s="38">
        <v>2013</v>
      </c>
      <c r="K62" s="38">
        <v>2014</v>
      </c>
      <c r="L62" s="38">
        <v>2015</v>
      </c>
      <c r="M62" s="39">
        <v>2016</v>
      </c>
      <c r="O62" s="41"/>
    </row>
    <row r="63" spans="2:16" x14ac:dyDescent="0.2">
      <c r="B63" s="37">
        <v>58.559726738145159</v>
      </c>
      <c r="C63" s="37">
        <v>62.04631907718661</v>
      </c>
      <c r="D63" s="37">
        <v>60.622023301364663</v>
      </c>
      <c r="E63" s="37">
        <v>59.806071741677755</v>
      </c>
      <c r="F63" s="37">
        <v>53.076650966692974</v>
      </c>
      <c r="G63" s="37">
        <v>55.821916666092747</v>
      </c>
      <c r="H63" s="37">
        <v>53.248379463695599</v>
      </c>
      <c r="I63" s="37">
        <v>55.633277231847003</v>
      </c>
      <c r="J63" s="37">
        <v>54.146164572384428</v>
      </c>
      <c r="K63" s="42">
        <v>53.581920900278853</v>
      </c>
      <c r="L63" s="36">
        <v>54.431509773268324</v>
      </c>
      <c r="M63" s="36">
        <v>54.187013750270253</v>
      </c>
      <c r="O63" s="40"/>
    </row>
    <row r="64" spans="2:16" x14ac:dyDescent="0.2">
      <c r="B64" s="37">
        <v>67.291349450447711</v>
      </c>
      <c r="C64" s="37">
        <v>66.617417973617691</v>
      </c>
      <c r="D64" s="37">
        <v>67.060812089431522</v>
      </c>
      <c r="E64" s="37">
        <v>61.457661989588217</v>
      </c>
      <c r="F64" s="37">
        <v>58.551698349961704</v>
      </c>
      <c r="G64" s="37">
        <v>59.346825818713697</v>
      </c>
      <c r="H64" s="37">
        <v>57.00322473585355</v>
      </c>
      <c r="I64" s="37">
        <v>55.901377842484564</v>
      </c>
      <c r="J64" s="37">
        <v>51.963865572785515</v>
      </c>
      <c r="K64" s="37">
        <v>52.934563682687276</v>
      </c>
      <c r="L64" s="37">
        <v>51.560725317764053</v>
      </c>
      <c r="M64" s="36">
        <v>52.417439254839138</v>
      </c>
      <c r="O64" s="40"/>
    </row>
    <row r="65" spans="2:15" x14ac:dyDescent="0.2">
      <c r="B65" s="37">
        <v>26.442783595777097</v>
      </c>
      <c r="C65" s="37">
        <v>28.003068278906472</v>
      </c>
      <c r="D65" s="37">
        <v>27.320277666582154</v>
      </c>
      <c r="E65" s="37">
        <v>24.137577131099071</v>
      </c>
      <c r="F65" s="37">
        <v>20.521863457377826</v>
      </c>
      <c r="G65" s="37">
        <v>20.306091116541339</v>
      </c>
      <c r="H65" s="37">
        <v>22.727052943174872</v>
      </c>
      <c r="I65" s="37">
        <v>18.724986588997542</v>
      </c>
      <c r="J65" s="37">
        <v>17.531203274838699</v>
      </c>
      <c r="K65" s="37">
        <v>16.170359396947859</v>
      </c>
      <c r="L65" s="37">
        <v>16.014284076033722</v>
      </c>
      <c r="M65" s="36">
        <v>15.441237768257949</v>
      </c>
      <c r="O65" s="40"/>
    </row>
    <row r="66" spans="2:15" x14ac:dyDescent="0.2">
      <c r="B66" s="37">
        <v>37.914951102404082</v>
      </c>
      <c r="C66" s="37">
        <v>38.255819921504212</v>
      </c>
      <c r="D66" s="37">
        <v>37.692478094952342</v>
      </c>
      <c r="E66" s="37">
        <v>36.29101595146264</v>
      </c>
      <c r="F66" s="37">
        <v>36.71781362042254</v>
      </c>
      <c r="G66" s="37">
        <v>36.689780110216219</v>
      </c>
      <c r="H66" s="37">
        <v>36.182539684745365</v>
      </c>
      <c r="I66" s="37">
        <v>35.298237363067358</v>
      </c>
      <c r="J66" s="37">
        <v>34.584620483367978</v>
      </c>
      <c r="K66" s="37">
        <v>34.595878386705785</v>
      </c>
      <c r="L66" s="37">
        <v>34.719525694873951</v>
      </c>
      <c r="M66" s="36">
        <v>34.02534840673907</v>
      </c>
    </row>
    <row r="67" spans="2:15" x14ac:dyDescent="0.2">
      <c r="B67" s="37">
        <v>7.3044108859385677</v>
      </c>
      <c r="C67" s="37">
        <v>7.6873362488158952</v>
      </c>
      <c r="D67" s="37">
        <v>7.6141378317709627</v>
      </c>
      <c r="E67" s="37">
        <v>7.5464170669433273</v>
      </c>
      <c r="F67" s="37">
        <v>7.0588013554697726</v>
      </c>
      <c r="G67" s="37">
        <v>7.0049417507701426</v>
      </c>
      <c r="H67" s="37">
        <v>7.03649680599331</v>
      </c>
      <c r="I67" s="37">
        <v>7.0447481662089952</v>
      </c>
      <c r="J67" s="37">
        <v>6.8584224004515759</v>
      </c>
      <c r="K67" s="37">
        <v>6.6320340912694533</v>
      </c>
      <c r="L67" s="37">
        <v>5.9693327287821685</v>
      </c>
      <c r="M67" s="36">
        <v>6.0108379711924753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K46"/>
  <sheetViews>
    <sheetView workbookViewId="0">
      <selection activeCell="M9" sqref="M9"/>
    </sheetView>
  </sheetViews>
  <sheetFormatPr defaultRowHeight="12.75" x14ac:dyDescent="0.2"/>
  <sheetData>
    <row r="3" spans="6:11" x14ac:dyDescent="0.2">
      <c r="G3" t="s">
        <v>51</v>
      </c>
      <c r="H3" t="s">
        <v>58</v>
      </c>
      <c r="I3" t="s">
        <v>52</v>
      </c>
      <c r="J3" t="s">
        <v>53</v>
      </c>
      <c r="K3" t="s">
        <v>59</v>
      </c>
    </row>
    <row r="4" spans="6:11" x14ac:dyDescent="0.2">
      <c r="G4" s="26">
        <f>-Santrauka!B32</f>
        <v>7.4670993726249218E-2</v>
      </c>
      <c r="H4" s="26">
        <f>-Santrauka!C32</f>
        <v>0.2210374783249292</v>
      </c>
      <c r="I4" s="26">
        <f>-Santrauka!D32</f>
        <v>0.41605097238235128</v>
      </c>
      <c r="J4" s="26">
        <f>-Santrauka!E32</f>
        <v>0.10258756987869048</v>
      </c>
      <c r="K4" s="26">
        <f>-Santrauka!F32</f>
        <v>0.17709476300632243</v>
      </c>
    </row>
    <row r="5" spans="6:11" x14ac:dyDescent="0.2">
      <c r="G5" s="13">
        <f>-Santrauka!B33</f>
        <v>0.48</v>
      </c>
      <c r="H5" s="13">
        <f>-Santrauka!C33</f>
        <v>0.32</v>
      </c>
      <c r="I5" s="13">
        <f>-Santrauka!D33</f>
        <v>0.55000000000000004</v>
      </c>
      <c r="J5" s="13">
        <f>-Santrauka!E33</f>
        <v>0.1</v>
      </c>
      <c r="K5" s="13">
        <f>-Santrauka!F33</f>
        <v>0.2</v>
      </c>
    </row>
    <row r="6" spans="6:11" x14ac:dyDescent="0.2">
      <c r="G6" s="13">
        <f>-Santrauka!B34</f>
        <v>0.51</v>
      </c>
      <c r="H6" s="13">
        <f>-Santrauka!C34</f>
        <v>0.47</v>
      </c>
      <c r="I6" s="13">
        <f>-Santrauka!D34</f>
        <v>0.6</v>
      </c>
      <c r="J6" s="13">
        <f>-Santrauka!E34</f>
        <v>0.1</v>
      </c>
      <c r="K6" s="13">
        <f>-Santrauka!F34</f>
        <v>0.36</v>
      </c>
    </row>
    <row r="9" spans="6:11" x14ac:dyDescent="0.2">
      <c r="G9" t="str">
        <f>Santrauka!B3</f>
        <v>NOx</v>
      </c>
      <c r="H9" t="str">
        <f>Santrauka!C3</f>
        <v>NMVOC / NMLOJ</v>
      </c>
      <c r="I9" t="str">
        <f>Santrauka!D3</f>
        <v>SO2</v>
      </c>
      <c r="J9" t="str">
        <f>Santrauka!E3</f>
        <v>NH3</v>
      </c>
      <c r="K9" t="str">
        <f>Santrauka!F3</f>
        <v>PM2.5 / KD2.5</v>
      </c>
    </row>
    <row r="10" spans="6:11" x14ac:dyDescent="0.2">
      <c r="G10" t="s">
        <v>51</v>
      </c>
      <c r="H10" t="s">
        <v>55</v>
      </c>
      <c r="I10" t="s">
        <v>52</v>
      </c>
      <c r="J10" t="s">
        <v>53</v>
      </c>
      <c r="K10" t="s">
        <v>56</v>
      </c>
    </row>
    <row r="11" spans="6:11" x14ac:dyDescent="0.2">
      <c r="F11" t="s">
        <v>66</v>
      </c>
    </row>
    <row r="12" spans="6:11" x14ac:dyDescent="0.2">
      <c r="F12">
        <v>2006</v>
      </c>
      <c r="G12" s="26">
        <f>(Santrauka!B20-Santrauka!B$19)/Santrauka!B$19</f>
        <v>5.9539081434448075E-2</v>
      </c>
      <c r="H12" s="26">
        <f>(Santrauka!C20-Santrauka!C$19)/Santrauka!C$19</f>
        <v>-1.0015127982034197E-2</v>
      </c>
      <c r="I12" s="26">
        <f>(Santrauka!D20-Santrauka!D$19)/Santrauka!D$19</f>
        <v>5.9006067855070732E-2</v>
      </c>
      <c r="J12" s="26">
        <f>(Santrauka!E20-Santrauka!E$19)/Santrauka!E$19</f>
        <v>8.9903536517687028E-3</v>
      </c>
      <c r="K12" s="26">
        <f>(Santrauka!F20-Santrauka!F$19)/Santrauka!F$19</f>
        <v>5.2423853046723035E-2</v>
      </c>
    </row>
    <row r="13" spans="6:11" x14ac:dyDescent="0.2">
      <c r="F13">
        <v>2007</v>
      </c>
      <c r="G13" s="26">
        <f>(Santrauka!B21-Santrauka!B$19)/Santrauka!B$19</f>
        <v>3.5216977231489498E-2</v>
      </c>
      <c r="H13" s="26">
        <f>(Santrauka!C21-Santrauka!C$19)/Santrauka!C$19</f>
        <v>-3.4259583571875528E-3</v>
      </c>
      <c r="I13" s="26">
        <f>(Santrauka!D21-Santrauka!D$19)/Santrauka!D$19</f>
        <v>3.3184633063562639E-2</v>
      </c>
      <c r="J13" s="26">
        <f>(Santrauka!E21-Santrauka!E$19)/Santrauka!E$19</f>
        <v>-5.867685463997162E-3</v>
      </c>
      <c r="K13" s="26">
        <f>(Santrauka!F21-Santrauka!F$19)/Santrauka!F$19</f>
        <v>4.2402727703699981E-2</v>
      </c>
    </row>
    <row r="14" spans="6:11" x14ac:dyDescent="0.2">
      <c r="F14">
        <v>2008</v>
      </c>
      <c r="G14" s="26">
        <f>(Santrauka!B22-Santrauka!B$19)/Santrauka!B$19</f>
        <v>2.1283313173671981E-2</v>
      </c>
      <c r="H14" s="26">
        <f>(Santrauka!C22-Santrauka!C$19)/Santrauka!C$19</f>
        <v>-8.6692977752739667E-2</v>
      </c>
      <c r="I14" s="26">
        <f>(Santrauka!D22-Santrauka!D$19)/Santrauka!D$19</f>
        <v>-8.717714821242066E-2</v>
      </c>
      <c r="J14" s="26">
        <f>(Santrauka!E22-Santrauka!E$19)/Santrauka!E$19</f>
        <v>-4.2830996842258162E-2</v>
      </c>
      <c r="K14" s="26">
        <f>(Santrauka!F22-Santrauka!F$19)/Santrauka!F$19</f>
        <v>3.3131512559162857E-2</v>
      </c>
    </row>
    <row r="15" spans="6:11" x14ac:dyDescent="0.2">
      <c r="F15">
        <v>2009</v>
      </c>
      <c r="G15" s="26">
        <f>(Santrauka!B23-Santrauka!B$19)/Santrauka!B$19</f>
        <v>-9.3632195313516894E-2</v>
      </c>
      <c r="H15" s="26">
        <f>(Santrauka!C23-Santrauka!C$19)/Santrauka!C$19</f>
        <v>-0.12987778030698802</v>
      </c>
      <c r="I15" s="26">
        <f>(Santrauka!D23-Santrauka!D$19)/Santrauka!D$19</f>
        <v>-0.22391440435737031</v>
      </c>
      <c r="J15" s="26">
        <f>(Santrauka!E23-Santrauka!E$19)/Santrauka!E$19</f>
        <v>-3.1574285266733081E-2</v>
      </c>
      <c r="K15" s="26">
        <f>(Santrauka!F23-Santrauka!F$19)/Santrauka!F$19</f>
        <v>-3.3624824000742931E-2</v>
      </c>
    </row>
    <row r="16" spans="6:11" x14ac:dyDescent="0.2">
      <c r="F16">
        <v>2010</v>
      </c>
      <c r="G16" s="26">
        <f>(Santrauka!B24-Santrauka!B$19)/Santrauka!B$19</f>
        <v>-4.6752439339322126E-2</v>
      </c>
      <c r="H16" s="26">
        <f>(Santrauka!C24-Santrauka!C$19)/Santrauka!C$19</f>
        <v>-0.11806158884633806</v>
      </c>
      <c r="I16" s="26">
        <f>(Santrauka!D24-Santrauka!D$19)/Santrauka!D$19</f>
        <v>-0.23207437511290552</v>
      </c>
      <c r="J16" s="26">
        <f>(Santrauka!E24-Santrauka!E$19)/Santrauka!E$19</f>
        <v>-3.2313664044529865E-2</v>
      </c>
      <c r="K16" s="26">
        <f>(Santrauka!F24-Santrauka!F$19)/Santrauka!F$19</f>
        <v>-4.0998396700946994E-2</v>
      </c>
    </row>
    <row r="17" spans="6:11" x14ac:dyDescent="0.2">
      <c r="F17">
        <v>2011</v>
      </c>
      <c r="G17" s="26">
        <f>(Santrauka!B25-Santrauka!B$19)/Santrauka!B$19</f>
        <v>-9.0699659480989459E-2</v>
      </c>
      <c r="H17" s="26">
        <f>(Santrauka!C25-Santrauka!C$19)/Santrauka!C$19</f>
        <v>-0.15288926137779676</v>
      </c>
      <c r="I17" s="26">
        <f>(Santrauka!D25-Santrauka!D$19)/Santrauka!D$19</f>
        <v>-0.14051964836242226</v>
      </c>
      <c r="J17" s="26">
        <f>(Santrauka!E25-Santrauka!E$19)/Santrauka!E$19</f>
        <v>-4.5692038820771941E-2</v>
      </c>
      <c r="K17" s="26">
        <f>(Santrauka!F25-Santrauka!F$19)/Santrauka!F$19</f>
        <v>-3.667839667412584E-2</v>
      </c>
    </row>
    <row r="18" spans="6:11" x14ac:dyDescent="0.2">
      <c r="F18">
        <v>2012</v>
      </c>
      <c r="G18" s="26">
        <f>(Santrauka!B26-Santrauka!B$19)/Santrauka!B$19</f>
        <v>-4.9973756185441663E-2</v>
      </c>
      <c r="H18" s="26">
        <f>(Santrauka!C26-Santrauka!C$19)/Santrauka!C$19</f>
        <v>-0.16926353388633619</v>
      </c>
      <c r="I18" s="26">
        <f>(Santrauka!D26-Santrauka!D$19)/Santrauka!D$19</f>
        <v>-0.29186779745881536</v>
      </c>
      <c r="J18" s="26">
        <f>(Santrauka!E26-Santrauka!E$19)/Santrauka!E$19</f>
        <v>-6.90153531325748E-2</v>
      </c>
      <c r="K18" s="26">
        <f>(Santrauka!F26-Santrauka!F$19)/Santrauka!F$19</f>
        <v>-3.5548755920814759E-2</v>
      </c>
    </row>
    <row r="19" spans="6:11" x14ac:dyDescent="0.2">
      <c r="F19">
        <v>2013</v>
      </c>
      <c r="G19" s="26">
        <f>(Santrauka!B27-Santrauka!B$19)/Santrauka!B$19</f>
        <v>-7.5368558079110443E-2</v>
      </c>
      <c r="H19" s="26">
        <f>(Santrauka!C27-Santrauka!C$19)/Santrauka!C$19</f>
        <v>-0.22777792395067234</v>
      </c>
      <c r="I19" s="26">
        <f>(Santrauka!D27-Santrauka!D$19)/Santrauka!D$19</f>
        <v>-0.33701369935809533</v>
      </c>
      <c r="J19" s="26">
        <f>(Santrauka!E27-Santrauka!E$19)/Santrauka!E$19</f>
        <v>-8.7836869683446256E-2</v>
      </c>
      <c r="K19" s="26">
        <f>(Santrauka!F27-Santrauka!F$19)/Santrauka!F$19</f>
        <v>-6.1057420297309199E-2</v>
      </c>
    </row>
    <row r="20" spans="6:11" x14ac:dyDescent="0.2">
      <c r="F20">
        <v>2014</v>
      </c>
      <c r="G20" s="26">
        <f>(Santrauka!B28-Santrauka!B$19)/Santrauka!B$19</f>
        <v>-8.5003911649468453E-2</v>
      </c>
      <c r="H20" s="26">
        <f>(Santrauka!C28-Santrauka!C$19)/Santrauka!C$19</f>
        <v>-0.21335262087933823</v>
      </c>
      <c r="I20" s="26">
        <f>(Santrauka!D28-Santrauka!D$19)/Santrauka!D$19</f>
        <v>-0.38847741432447908</v>
      </c>
      <c r="J20" s="26">
        <f>(Santrauka!E28-Santrauka!E$19)/Santrauka!E$19</f>
        <v>-8.7539944512491905E-2</v>
      </c>
      <c r="K20" s="26">
        <f>(Santrauka!F28-Santrauka!F$19)/Santrauka!F$19</f>
        <v>-9.2050790292134352E-2</v>
      </c>
    </row>
    <row r="21" spans="6:11" x14ac:dyDescent="0.2">
      <c r="F21">
        <v>2015</v>
      </c>
      <c r="G21" s="26">
        <f>Santrauka!B32</f>
        <v>-7.4670993726249218E-2</v>
      </c>
      <c r="H21" s="26">
        <f>Santrauka!C32</f>
        <v>-0.2210374783249292</v>
      </c>
      <c r="I21" s="26">
        <f>Santrauka!D32</f>
        <v>-0.41605097238235128</v>
      </c>
      <c r="J21" s="26">
        <f>Santrauka!E32</f>
        <v>-0.10258756987869048</v>
      </c>
      <c r="K21" s="26">
        <f>Santrauka!F32</f>
        <v>-0.17709476300632243</v>
      </c>
    </row>
    <row r="22" spans="6:11" x14ac:dyDescent="0.2">
      <c r="F22" t="s">
        <v>69</v>
      </c>
      <c r="G22" s="26">
        <f>Santrauka!B33</f>
        <v>-0.48</v>
      </c>
      <c r="H22" s="26">
        <f>Santrauka!C33</f>
        <v>-0.32</v>
      </c>
      <c r="I22" s="26">
        <f>Santrauka!D33</f>
        <v>-0.55000000000000004</v>
      </c>
      <c r="J22" s="26">
        <f>Santrauka!E33</f>
        <v>-0.1</v>
      </c>
      <c r="K22" s="26">
        <f>Santrauka!F33</f>
        <v>-0.2</v>
      </c>
    </row>
    <row r="23" spans="6:11" x14ac:dyDescent="0.2">
      <c r="F23" t="s">
        <v>70</v>
      </c>
      <c r="G23" s="26">
        <f>Santrauka!B34</f>
        <v>-0.51</v>
      </c>
      <c r="H23" s="26">
        <f>Santrauka!C34</f>
        <v>-0.47</v>
      </c>
      <c r="I23" s="26">
        <f>Santrauka!D34</f>
        <v>-0.6</v>
      </c>
      <c r="J23" s="26">
        <f>Santrauka!E34</f>
        <v>-0.1</v>
      </c>
      <c r="K23" s="26">
        <f>Santrauka!F34</f>
        <v>-0.36</v>
      </c>
    </row>
    <row r="24" spans="6:11" x14ac:dyDescent="0.2">
      <c r="G24" s="26"/>
      <c r="H24" s="26"/>
      <c r="I24" s="26"/>
      <c r="J24" s="26"/>
      <c r="K24" s="26"/>
    </row>
    <row r="25" spans="6:11" x14ac:dyDescent="0.2">
      <c r="F25" t="s">
        <v>68</v>
      </c>
    </row>
    <row r="26" spans="6:11" x14ac:dyDescent="0.2">
      <c r="F26" t="s">
        <v>67</v>
      </c>
      <c r="G26" s="26">
        <f>(Santrauka!B20-Santrauka!B$19)/Santrauka!B$19</f>
        <v>5.9539081434448075E-2</v>
      </c>
      <c r="H26" s="26">
        <f>(Santrauka!C20-Santrauka!C$19)/Santrauka!C$19</f>
        <v>-1.0015127982034197E-2</v>
      </c>
      <c r="I26" s="26">
        <f>(Santrauka!D20-Santrauka!D$19)/Santrauka!D$19</f>
        <v>5.9006067855070732E-2</v>
      </c>
      <c r="J26" s="26">
        <f>(Santrauka!E20-Santrauka!E$19)/Santrauka!E$19</f>
        <v>8.9903536517687028E-3</v>
      </c>
      <c r="K26" s="26">
        <f>(Santrauka!F20-Santrauka!F$19)/Santrauka!F$19</f>
        <v>5.2423853046723035E-2</v>
      </c>
    </row>
    <row r="27" spans="6:11" x14ac:dyDescent="0.2">
      <c r="F27" t="s">
        <v>65</v>
      </c>
      <c r="G27" s="26">
        <f>(Santrauka!B21-Santrauka!B$19)/Santrauka!B$19</f>
        <v>3.5216977231489498E-2</v>
      </c>
      <c r="H27" s="26">
        <f>(Santrauka!C21-Santrauka!C$19)/Santrauka!C$19</f>
        <v>-3.4259583571875528E-3</v>
      </c>
      <c r="I27" s="26">
        <f>(Santrauka!D21-Santrauka!D$19)/Santrauka!D$19</f>
        <v>3.3184633063562639E-2</v>
      </c>
      <c r="J27" s="26">
        <f>(Santrauka!E21-Santrauka!E$19)/Santrauka!E$19</f>
        <v>-5.867685463997162E-3</v>
      </c>
      <c r="K27" s="26">
        <f>(Santrauka!F21-Santrauka!F$19)/Santrauka!F$19</f>
        <v>4.2402727703699981E-2</v>
      </c>
    </row>
    <row r="28" spans="6:11" x14ac:dyDescent="0.2">
      <c r="F28" t="s">
        <v>64</v>
      </c>
      <c r="G28" s="26">
        <f>(Santrauka!B22-Santrauka!B$19)/Santrauka!B$19</f>
        <v>2.1283313173671981E-2</v>
      </c>
      <c r="H28" s="26">
        <f>(Santrauka!C22-Santrauka!C$19)/Santrauka!C$19</f>
        <v>-8.6692977752739667E-2</v>
      </c>
      <c r="I28" s="26">
        <f>(Santrauka!D22-Santrauka!D$19)/Santrauka!D$19</f>
        <v>-8.717714821242066E-2</v>
      </c>
      <c r="J28" s="26">
        <f>(Santrauka!E22-Santrauka!E$19)/Santrauka!E$19</f>
        <v>-4.2830996842258162E-2</v>
      </c>
      <c r="K28" s="26">
        <f>(Santrauka!F22-Santrauka!F$19)/Santrauka!F$19</f>
        <v>3.3131512559162857E-2</v>
      </c>
    </row>
    <row r="29" spans="6:11" x14ac:dyDescent="0.2">
      <c r="F29" t="s">
        <v>63</v>
      </c>
      <c r="G29" s="26">
        <f>(Santrauka!B23-Santrauka!B$19)/Santrauka!B$19</f>
        <v>-9.3632195313516894E-2</v>
      </c>
      <c r="H29" s="26">
        <f>(Santrauka!C23-Santrauka!C$19)/Santrauka!C$19</f>
        <v>-0.12987778030698802</v>
      </c>
      <c r="I29" s="26">
        <f>(Santrauka!D23-Santrauka!D$19)/Santrauka!D$19</f>
        <v>-0.22391440435737031</v>
      </c>
      <c r="J29" s="26">
        <f>(Santrauka!E23-Santrauka!E$19)/Santrauka!E$19</f>
        <v>-3.1574285266733081E-2</v>
      </c>
      <c r="K29" s="26">
        <f>(Santrauka!F23-Santrauka!F$19)/Santrauka!F$19</f>
        <v>-3.3624824000742931E-2</v>
      </c>
    </row>
    <row r="30" spans="6:11" x14ac:dyDescent="0.2">
      <c r="F30" t="s">
        <v>62</v>
      </c>
      <c r="G30" s="26">
        <f>(Santrauka!B24-Santrauka!B$19)/Santrauka!B$19</f>
        <v>-4.6752439339322126E-2</v>
      </c>
      <c r="H30" s="26">
        <f>(Santrauka!C24-Santrauka!C$19)/Santrauka!C$19</f>
        <v>-0.11806158884633806</v>
      </c>
      <c r="I30" s="26">
        <f>(Santrauka!D24-Santrauka!D$19)/Santrauka!D$19</f>
        <v>-0.23207437511290552</v>
      </c>
      <c r="J30" s="26">
        <f>(Santrauka!E24-Santrauka!E$19)/Santrauka!E$19</f>
        <v>-3.2313664044529865E-2</v>
      </c>
      <c r="K30" s="26">
        <f>(Santrauka!F24-Santrauka!F$19)/Santrauka!F$19</f>
        <v>-4.0998396700946994E-2</v>
      </c>
    </row>
    <row r="31" spans="6:11" x14ac:dyDescent="0.2">
      <c r="F31" t="s">
        <v>61</v>
      </c>
      <c r="G31" s="26">
        <f>(Santrauka!B25-Santrauka!B$19)/Santrauka!B$19</f>
        <v>-9.0699659480989459E-2</v>
      </c>
      <c r="H31" s="26">
        <f>(Santrauka!C25-Santrauka!C$19)/Santrauka!C$19</f>
        <v>-0.15288926137779676</v>
      </c>
      <c r="I31" s="26">
        <f>(Santrauka!D25-Santrauka!D$19)/Santrauka!D$19</f>
        <v>-0.14051964836242226</v>
      </c>
      <c r="J31" s="26">
        <f>(Santrauka!E25-Santrauka!E$19)/Santrauka!E$19</f>
        <v>-4.5692038820771941E-2</v>
      </c>
      <c r="K31" s="26">
        <f>(Santrauka!F25-Santrauka!F$19)/Santrauka!F$19</f>
        <v>-3.667839667412584E-2</v>
      </c>
    </row>
    <row r="32" spans="6:11" x14ac:dyDescent="0.2">
      <c r="F32" t="s">
        <v>60</v>
      </c>
      <c r="G32" s="26">
        <f>(Santrauka!B26-Santrauka!B$19)/Santrauka!B$19</f>
        <v>-4.9973756185441663E-2</v>
      </c>
      <c r="H32" s="26">
        <f>(Santrauka!C26-Santrauka!C$19)/Santrauka!C$19</f>
        <v>-0.16926353388633619</v>
      </c>
      <c r="I32" s="26">
        <f>(Santrauka!D26-Santrauka!D$19)/Santrauka!D$19</f>
        <v>-0.29186779745881536</v>
      </c>
      <c r="J32" s="26">
        <f>(Santrauka!E26-Santrauka!E$19)/Santrauka!E$19</f>
        <v>-6.90153531325748E-2</v>
      </c>
      <c r="K32" s="26">
        <f>(Santrauka!F26-Santrauka!F$19)/Santrauka!F$19</f>
        <v>-3.5548755920814759E-2</v>
      </c>
    </row>
    <row r="33" spans="6:11" x14ac:dyDescent="0.2">
      <c r="F33" t="s">
        <v>36</v>
      </c>
      <c r="G33" s="26">
        <f>(Santrauka!B27-Santrauka!B$19)/Santrauka!B$19</f>
        <v>-7.5368558079110443E-2</v>
      </c>
      <c r="H33" s="26">
        <f>(Santrauka!C27-Santrauka!C$19)/Santrauka!C$19</f>
        <v>-0.22777792395067234</v>
      </c>
      <c r="I33" s="26">
        <f>(Santrauka!D27-Santrauka!D$19)/Santrauka!D$19</f>
        <v>-0.33701369935809533</v>
      </c>
      <c r="J33" s="26">
        <f>(Santrauka!E27-Santrauka!E$19)/Santrauka!E$19</f>
        <v>-8.7836869683446256E-2</v>
      </c>
      <c r="K33" s="26">
        <f>(Santrauka!F27-Santrauka!F$19)/Santrauka!F$19</f>
        <v>-6.1057420297309199E-2</v>
      </c>
    </row>
    <row r="34" spans="6:11" x14ac:dyDescent="0.2">
      <c r="F34" t="s">
        <v>11</v>
      </c>
      <c r="G34" s="26">
        <f>(Santrauka!B28-Santrauka!B$19)/Santrauka!B$19</f>
        <v>-8.5003911649468453E-2</v>
      </c>
      <c r="H34" s="26">
        <f>(Santrauka!C28-Santrauka!C$19)/Santrauka!C$19</f>
        <v>-0.21335262087933823</v>
      </c>
      <c r="I34" s="26">
        <f>(Santrauka!D28-Santrauka!D$19)/Santrauka!D$19</f>
        <v>-0.38847741432447908</v>
      </c>
      <c r="J34" s="26">
        <f>(Santrauka!E28-Santrauka!E$19)/Santrauka!E$19</f>
        <v>-8.7539944512491905E-2</v>
      </c>
      <c r="K34" s="26">
        <f>(Santrauka!F28-Santrauka!F$19)/Santrauka!F$19</f>
        <v>-9.2050790292134352E-2</v>
      </c>
    </row>
    <row r="35" spans="6:11" x14ac:dyDescent="0.2">
      <c r="F35" t="s">
        <v>8</v>
      </c>
      <c r="G35" s="26">
        <f>(Santrauka!B29-Santrauka!B$19)/Santrauka!B$19</f>
        <v>-7.0495837238730819E-2</v>
      </c>
      <c r="H35" s="26">
        <f>(Santrauka!C29-Santrauka!C$19)/Santrauka!C$19</f>
        <v>-0.23376889096669762</v>
      </c>
      <c r="I35" s="26">
        <f>(Santrauka!D29-Santrauka!D$19)/Santrauka!D$19</f>
        <v>-0.39437979295828762</v>
      </c>
      <c r="J35" s="26">
        <f>(Santrauka!E29-Santrauka!E$19)/Santrauka!E$19</f>
        <v>-8.4278769050753641E-2</v>
      </c>
      <c r="K35" s="26">
        <f>(Santrauka!F29-Santrauka!F$19)/Santrauka!F$19</f>
        <v>-0.18277697928062964</v>
      </c>
    </row>
    <row r="36" spans="6:11" x14ac:dyDescent="0.2">
      <c r="F36" t="b">
        <f t="shared" ref="F36:K45" si="0">F12=F26</f>
        <v>0</v>
      </c>
      <c r="G36" t="b">
        <f t="shared" si="0"/>
        <v>1</v>
      </c>
      <c r="H36" t="b">
        <f t="shared" si="0"/>
        <v>1</v>
      </c>
      <c r="I36" t="b">
        <f t="shared" si="0"/>
        <v>1</v>
      </c>
      <c r="J36" t="b">
        <f t="shared" si="0"/>
        <v>1</v>
      </c>
      <c r="K36" t="b">
        <f t="shared" si="0"/>
        <v>1</v>
      </c>
    </row>
    <row r="37" spans="6:11" x14ac:dyDescent="0.2">
      <c r="F37" t="b">
        <f t="shared" si="0"/>
        <v>0</v>
      </c>
      <c r="G37" t="b">
        <f t="shared" si="0"/>
        <v>1</v>
      </c>
      <c r="H37" t="b">
        <f t="shared" si="0"/>
        <v>1</v>
      </c>
      <c r="I37" t="b">
        <f t="shared" si="0"/>
        <v>1</v>
      </c>
      <c r="J37" t="b">
        <f t="shared" si="0"/>
        <v>1</v>
      </c>
      <c r="K37" t="b">
        <f t="shared" si="0"/>
        <v>1</v>
      </c>
    </row>
    <row r="38" spans="6:11" x14ac:dyDescent="0.2">
      <c r="F38" t="b">
        <f t="shared" si="0"/>
        <v>0</v>
      </c>
      <c r="G38" t="b">
        <f t="shared" si="0"/>
        <v>1</v>
      </c>
      <c r="H38" t="b">
        <f t="shared" si="0"/>
        <v>1</v>
      </c>
      <c r="I38" t="b">
        <f t="shared" si="0"/>
        <v>1</v>
      </c>
      <c r="J38" t="b">
        <f t="shared" si="0"/>
        <v>1</v>
      </c>
      <c r="K38" t="b">
        <f t="shared" si="0"/>
        <v>1</v>
      </c>
    </row>
    <row r="39" spans="6:11" x14ac:dyDescent="0.2">
      <c r="F39" t="b">
        <f t="shared" si="0"/>
        <v>0</v>
      </c>
      <c r="G39" t="b">
        <f t="shared" si="0"/>
        <v>1</v>
      </c>
      <c r="H39" t="b">
        <f t="shared" si="0"/>
        <v>1</v>
      </c>
      <c r="I39" t="b">
        <f t="shared" si="0"/>
        <v>1</v>
      </c>
      <c r="J39" t="b">
        <f t="shared" si="0"/>
        <v>1</v>
      </c>
      <c r="K39" t="b">
        <f t="shared" si="0"/>
        <v>1</v>
      </c>
    </row>
    <row r="40" spans="6:11" x14ac:dyDescent="0.2">
      <c r="F40" t="b">
        <f t="shared" si="0"/>
        <v>0</v>
      </c>
      <c r="G40" t="b">
        <f t="shared" si="0"/>
        <v>1</v>
      </c>
      <c r="H40" t="b">
        <f t="shared" si="0"/>
        <v>1</v>
      </c>
      <c r="I40" t="b">
        <f t="shared" si="0"/>
        <v>1</v>
      </c>
      <c r="J40" t="b">
        <f t="shared" si="0"/>
        <v>1</v>
      </c>
      <c r="K40" t="b">
        <f t="shared" si="0"/>
        <v>1</v>
      </c>
    </row>
    <row r="41" spans="6:11" x14ac:dyDescent="0.2">
      <c r="F41" t="b">
        <f t="shared" si="0"/>
        <v>0</v>
      </c>
      <c r="G41" t="b">
        <f t="shared" si="0"/>
        <v>1</v>
      </c>
      <c r="H41" t="b">
        <f t="shared" si="0"/>
        <v>1</v>
      </c>
      <c r="I41" t="b">
        <f t="shared" si="0"/>
        <v>1</v>
      </c>
      <c r="J41" t="b">
        <f t="shared" si="0"/>
        <v>1</v>
      </c>
      <c r="K41" t="b">
        <f t="shared" si="0"/>
        <v>1</v>
      </c>
    </row>
    <row r="42" spans="6:11" x14ac:dyDescent="0.2">
      <c r="F42" t="b">
        <f t="shared" si="0"/>
        <v>0</v>
      </c>
      <c r="G42" t="b">
        <f t="shared" si="0"/>
        <v>1</v>
      </c>
      <c r="H42" t="b">
        <f t="shared" si="0"/>
        <v>1</v>
      </c>
      <c r="I42" t="b">
        <f t="shared" si="0"/>
        <v>1</v>
      </c>
      <c r="J42" t="b">
        <f t="shared" si="0"/>
        <v>1</v>
      </c>
      <c r="K42" t="b">
        <f t="shared" si="0"/>
        <v>1</v>
      </c>
    </row>
    <row r="43" spans="6:11" x14ac:dyDescent="0.2">
      <c r="F43" t="b">
        <f t="shared" si="0"/>
        <v>0</v>
      </c>
      <c r="G43" t="b">
        <f t="shared" si="0"/>
        <v>1</v>
      </c>
      <c r="H43" t="b">
        <f t="shared" si="0"/>
        <v>1</v>
      </c>
      <c r="I43" t="b">
        <f t="shared" si="0"/>
        <v>1</v>
      </c>
      <c r="J43" t="b">
        <f t="shared" si="0"/>
        <v>1</v>
      </c>
      <c r="K43" t="b">
        <f t="shared" si="0"/>
        <v>1</v>
      </c>
    </row>
    <row r="44" spans="6:11" x14ac:dyDescent="0.2">
      <c r="F44" t="b">
        <f t="shared" si="0"/>
        <v>0</v>
      </c>
      <c r="G44" t="b">
        <f t="shared" si="0"/>
        <v>1</v>
      </c>
      <c r="H44" t="b">
        <f t="shared" si="0"/>
        <v>1</v>
      </c>
      <c r="I44" t="b">
        <f t="shared" si="0"/>
        <v>1</v>
      </c>
      <c r="J44" t="b">
        <f t="shared" si="0"/>
        <v>1</v>
      </c>
      <c r="K44" t="b">
        <f t="shared" si="0"/>
        <v>1</v>
      </c>
    </row>
    <row r="45" spans="6:11" x14ac:dyDescent="0.2">
      <c r="F45" t="b">
        <f t="shared" si="0"/>
        <v>0</v>
      </c>
      <c r="G45" t="b">
        <f t="shared" si="0"/>
        <v>0</v>
      </c>
      <c r="H45" t="b">
        <f t="shared" si="0"/>
        <v>0</v>
      </c>
      <c r="I45" t="b">
        <f t="shared" si="0"/>
        <v>0</v>
      </c>
      <c r="J45" t="b">
        <f t="shared" si="0"/>
        <v>0</v>
      </c>
      <c r="K45" t="b">
        <f t="shared" si="0"/>
        <v>0</v>
      </c>
    </row>
    <row r="46" spans="6:11" x14ac:dyDescent="0.2">
      <c r="F46" t="b">
        <f t="shared" ref="F46:K46" si="1">F25=F36</f>
        <v>0</v>
      </c>
      <c r="G46" t="b">
        <f t="shared" si="1"/>
        <v>0</v>
      </c>
      <c r="H46" t="b">
        <f t="shared" si="1"/>
        <v>0</v>
      </c>
      <c r="I46" t="b">
        <f t="shared" si="1"/>
        <v>0</v>
      </c>
      <c r="J46" t="b">
        <f t="shared" si="1"/>
        <v>0</v>
      </c>
      <c r="K46" t="b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zoomScale="90" zoomScaleNormal="90" workbookViewId="0">
      <selection activeCell="C3" sqref="C3:T3"/>
    </sheetView>
  </sheetViews>
  <sheetFormatPr defaultRowHeight="12.75" x14ac:dyDescent="0.2"/>
  <cols>
    <col min="1" max="1" width="13.85546875" customWidth="1"/>
    <col min="2" max="2" width="26.85546875" customWidth="1"/>
    <col min="3" max="19" width="9.28515625" bestFit="1" customWidth="1"/>
    <col min="20" max="20" width="9.7109375" bestFit="1" customWidth="1"/>
    <col min="21" max="21" width="9.140625" customWidth="1"/>
  </cols>
  <sheetData>
    <row r="1" spans="1:24" ht="15.75" x14ac:dyDescent="0.25">
      <c r="A1" s="1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5" x14ac:dyDescent="0.2">
      <c r="A3" s="120" t="s">
        <v>4</v>
      </c>
      <c r="B3" s="120" t="s">
        <v>5</v>
      </c>
      <c r="C3" s="132" t="s">
        <v>6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92"/>
      <c r="O3" s="127" t="s">
        <v>9</v>
      </c>
      <c r="P3" s="127"/>
      <c r="Q3" s="127"/>
      <c r="R3" s="127"/>
      <c r="S3" s="127"/>
      <c r="T3" s="127"/>
      <c r="U3" s="118" t="s">
        <v>24</v>
      </c>
      <c r="V3" s="59"/>
      <c r="W3" s="59"/>
      <c r="X3" s="59"/>
    </row>
    <row r="4" spans="1:24" ht="24" x14ac:dyDescent="0.2">
      <c r="A4" s="120"/>
      <c r="B4" s="120"/>
      <c r="C4" s="83">
        <v>2005</v>
      </c>
      <c r="D4" s="83">
        <v>2006</v>
      </c>
      <c r="E4" s="83">
        <v>2007</v>
      </c>
      <c r="F4" s="83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3">
        <v>2014</v>
      </c>
      <c r="M4" s="97">
        <v>2015</v>
      </c>
      <c r="N4" s="83">
        <v>2016</v>
      </c>
      <c r="O4" s="84" t="s">
        <v>77</v>
      </c>
      <c r="P4" s="84" t="s">
        <v>78</v>
      </c>
      <c r="Q4" s="84" t="s">
        <v>36</v>
      </c>
      <c r="R4" s="84" t="s">
        <v>11</v>
      </c>
      <c r="S4" s="84" t="s">
        <v>8</v>
      </c>
      <c r="T4" s="98" t="s">
        <v>76</v>
      </c>
      <c r="U4" s="119"/>
      <c r="V4" s="59"/>
      <c r="W4" s="59"/>
      <c r="X4" s="59"/>
    </row>
    <row r="5" spans="1:24" x14ac:dyDescent="0.2">
      <c r="A5" s="121" t="s">
        <v>7</v>
      </c>
      <c r="B5" s="9" t="s">
        <v>20</v>
      </c>
      <c r="C5" s="55">
        <v>5.3631794973200009</v>
      </c>
      <c r="D5" s="55">
        <v>4.8377991856800016</v>
      </c>
      <c r="E5" s="55">
        <v>4.8374521657812002</v>
      </c>
      <c r="F5" s="55">
        <v>4.6666889736245434</v>
      </c>
      <c r="G5" s="55">
        <v>4.623401145113144</v>
      </c>
      <c r="H5" s="55">
        <v>4.5878837232866161</v>
      </c>
      <c r="I5" s="55">
        <v>4.1139251013919997</v>
      </c>
      <c r="J5" s="55">
        <v>4.2570084191654409</v>
      </c>
      <c r="K5" s="55">
        <v>3.5547821888854121</v>
      </c>
      <c r="L5" s="66">
        <v>3.2766312688348402</v>
      </c>
      <c r="M5" s="68">
        <v>3.8482688040334807</v>
      </c>
      <c r="N5" s="69">
        <f>3.6345194481836+0.078893</f>
        <v>3.7134124481835999</v>
      </c>
      <c r="O5" s="57">
        <f>(N5-M5)/M5</f>
        <v>-3.5043382548675901E-2</v>
      </c>
      <c r="P5" s="57">
        <f>(N5-L5)/L5</f>
        <v>0.13330190171324274</v>
      </c>
      <c r="Q5" s="57">
        <f>(K5-C5)/C5</f>
        <v>-0.33718754133406331</v>
      </c>
      <c r="R5" s="57">
        <f>(L5-C5)/C5</f>
        <v>-0.38905060506138495</v>
      </c>
      <c r="S5" s="57">
        <f t="shared" ref="S5:S19" si="0">(M5-C5)/C5</f>
        <v>-0.28246503665288963</v>
      </c>
      <c r="T5" s="58">
        <f>(N5-C5)/C5</f>
        <v>-0.30760988886551255</v>
      </c>
      <c r="U5" s="128" t="s">
        <v>3</v>
      </c>
      <c r="V5" s="59"/>
      <c r="W5" s="59"/>
      <c r="X5" s="59"/>
    </row>
    <row r="6" spans="1:24" ht="22.5" x14ac:dyDescent="0.2">
      <c r="A6" s="122"/>
      <c r="B6" s="9" t="s">
        <v>21</v>
      </c>
      <c r="C6" s="55">
        <v>2.5720679999999998</v>
      </c>
      <c r="D6" s="55">
        <v>2.9732729999999998</v>
      </c>
      <c r="E6" s="55">
        <v>3.1013519999999999</v>
      </c>
      <c r="F6" s="55">
        <v>2.633264</v>
      </c>
      <c r="G6" s="55">
        <v>1.2710170000000001</v>
      </c>
      <c r="H6" s="55">
        <v>2.315712</v>
      </c>
      <c r="I6" s="55">
        <v>1.98899</v>
      </c>
      <c r="J6" s="55">
        <v>1.9318580000000001</v>
      </c>
      <c r="K6" s="55">
        <v>1.2828389999999998</v>
      </c>
      <c r="L6" s="55">
        <v>0.96787500000000004</v>
      </c>
      <c r="M6" s="70">
        <v>0.82916560000000006</v>
      </c>
      <c r="N6" s="55">
        <f>0.044258+0.937266</f>
        <v>0.98152400000000006</v>
      </c>
      <c r="O6" s="57">
        <f>(N6-M6)/M6</f>
        <v>0.18374906050130396</v>
      </c>
      <c r="P6" s="57">
        <f t="shared" ref="P6:P19" si="1">(N6-L6)/L6</f>
        <v>1.4102027637866483E-2</v>
      </c>
      <c r="Q6" s="57">
        <f t="shared" ref="Q6:Q19" si="2">(K6-C6)/C6</f>
        <v>-0.50124219110847767</v>
      </c>
      <c r="R6" s="57">
        <f t="shared" ref="R6:R19" si="3">(L6-C6)/C6</f>
        <v>-0.62369774049519677</v>
      </c>
      <c r="S6" s="57">
        <f t="shared" si="0"/>
        <v>-0.67762687456163673</v>
      </c>
      <c r="T6" s="58">
        <f t="shared" ref="T6:T19" si="4">(N6-C6)/C6</f>
        <v>-0.61839111563146842</v>
      </c>
      <c r="U6" s="129"/>
      <c r="V6" s="59"/>
      <c r="W6" s="59"/>
      <c r="X6" s="59"/>
    </row>
    <row r="7" spans="1:24" ht="26.65" customHeight="1" x14ac:dyDescent="0.2">
      <c r="A7" s="122"/>
      <c r="B7" s="44" t="s">
        <v>38</v>
      </c>
      <c r="C7" s="55">
        <v>4.0135804836000002</v>
      </c>
      <c r="D7" s="55">
        <v>5.2348482820000006</v>
      </c>
      <c r="E7" s="55">
        <v>4.7698208512000004</v>
      </c>
      <c r="F7" s="55">
        <v>4.2069834025200006</v>
      </c>
      <c r="G7" s="55">
        <v>2.8513416497982003</v>
      </c>
      <c r="H7" s="55">
        <v>3.0091273572459998</v>
      </c>
      <c r="I7" s="55">
        <v>3.3591351947840002</v>
      </c>
      <c r="J7" s="55">
        <v>3.5972374950399999</v>
      </c>
      <c r="K7" s="55">
        <v>3.5609837224000001</v>
      </c>
      <c r="L7" s="55">
        <v>2.9525587272</v>
      </c>
      <c r="M7" s="55">
        <v>4.2048164835520003</v>
      </c>
      <c r="N7" s="55">
        <v>4.5889513959999997</v>
      </c>
      <c r="O7" s="57">
        <f>(N7-M7)/M7</f>
        <v>9.1355928124478597E-2</v>
      </c>
      <c r="P7" s="57">
        <f t="shared" si="1"/>
        <v>0.55422866062746867</v>
      </c>
      <c r="Q7" s="57">
        <f t="shared" si="2"/>
        <v>-0.1127663349593631</v>
      </c>
      <c r="R7" s="57">
        <f t="shared" si="3"/>
        <v>-0.26435791202779413</v>
      </c>
      <c r="S7" s="57">
        <f t="shared" si="0"/>
        <v>4.764723187523328E-2</v>
      </c>
      <c r="T7" s="58">
        <f t="shared" si="4"/>
        <v>0.14335601709023604</v>
      </c>
      <c r="U7" s="129"/>
      <c r="V7" s="59"/>
      <c r="W7" s="59"/>
      <c r="X7" s="59"/>
    </row>
    <row r="8" spans="1:24" x14ac:dyDescent="0.2">
      <c r="A8" s="122"/>
      <c r="B8" s="8" t="s">
        <v>39</v>
      </c>
      <c r="C8" s="55">
        <v>2.0942586016</v>
      </c>
      <c r="D8" s="55">
        <v>2.1903685984000001</v>
      </c>
      <c r="E8" s="55">
        <v>2.1231532560000006</v>
      </c>
      <c r="F8" s="55">
        <v>2.1866360586</v>
      </c>
      <c r="G8" s="55">
        <v>2.1967821613999998</v>
      </c>
      <c r="H8" s="55">
        <v>2.3161944492000002</v>
      </c>
      <c r="I8" s="55">
        <v>2.2758811456000001</v>
      </c>
      <c r="J8" s="55">
        <v>2.2759930324000002</v>
      </c>
      <c r="K8" s="55">
        <v>2.1848687742000004</v>
      </c>
      <c r="L8" s="55">
        <v>2.0314980016000002</v>
      </c>
      <c r="M8" s="55">
        <v>1.9034374560000002</v>
      </c>
      <c r="N8" s="55">
        <v>1.9754032830000001</v>
      </c>
      <c r="O8" s="57">
        <f>(N8-M8)/M8</f>
        <v>3.7808348665804473E-2</v>
      </c>
      <c r="P8" s="57">
        <f t="shared" si="1"/>
        <v>-2.7612490170219241E-2</v>
      </c>
      <c r="Q8" s="57">
        <f t="shared" si="2"/>
        <v>4.3265990422947188E-2</v>
      </c>
      <c r="R8" s="57">
        <f t="shared" si="3"/>
        <v>-2.9967932304086582E-2</v>
      </c>
      <c r="S8" s="57">
        <f t="shared" si="0"/>
        <v>-9.111632415128372E-2</v>
      </c>
      <c r="T8" s="58">
        <f t="shared" si="4"/>
        <v>-5.6752933238137439E-2</v>
      </c>
      <c r="U8" s="129"/>
      <c r="V8" s="59"/>
      <c r="W8" s="59"/>
      <c r="X8" s="59"/>
    </row>
    <row r="9" spans="1:24" ht="24.75" customHeight="1" x14ac:dyDescent="0.2">
      <c r="A9" s="122"/>
      <c r="B9" s="9" t="s">
        <v>40</v>
      </c>
      <c r="C9" s="55">
        <v>2.1425341242093028</v>
      </c>
      <c r="D9" s="55">
        <v>2.3241813409302332</v>
      </c>
      <c r="E9" s="55">
        <v>2.2145903409883725</v>
      </c>
      <c r="F9" s="55">
        <v>2.2078768434883727</v>
      </c>
      <c r="G9" s="55">
        <v>2.036856715406977</v>
      </c>
      <c r="H9" s="55">
        <v>2.1384795766790701</v>
      </c>
      <c r="I9" s="55">
        <v>2.25370229847907</v>
      </c>
      <c r="J9" s="55">
        <v>2.2267685237209305</v>
      </c>
      <c r="K9" s="55">
        <v>2.2461452907395354</v>
      </c>
      <c r="L9" s="55">
        <v>2.3080853571000004</v>
      </c>
      <c r="M9" s="55">
        <v>2.0870477664000004</v>
      </c>
      <c r="N9" s="55">
        <v>2.1144064121067729</v>
      </c>
      <c r="O9" s="57">
        <f>(N9-M9)/M9</f>
        <v>1.3108777933704931E-2</v>
      </c>
      <c r="P9" s="57">
        <f t="shared" si="1"/>
        <v>-8.391325060723745E-2</v>
      </c>
      <c r="Q9" s="57">
        <f t="shared" si="2"/>
        <v>4.8359167473456262E-2</v>
      </c>
      <c r="R9" s="57">
        <f t="shared" si="3"/>
        <v>7.7268889685383146E-2</v>
      </c>
      <c r="S9" s="57">
        <f t="shared" si="0"/>
        <v>-2.5897537491861161E-2</v>
      </c>
      <c r="T9" s="58">
        <f t="shared" si="4"/>
        <v>-1.3128244626166834E-2</v>
      </c>
      <c r="U9" s="129"/>
      <c r="V9" s="59"/>
      <c r="W9" s="59"/>
      <c r="X9" s="59"/>
    </row>
    <row r="10" spans="1:24" x14ac:dyDescent="0.2">
      <c r="A10" s="123"/>
      <c r="B10" s="11" t="s">
        <v>26</v>
      </c>
      <c r="C10" s="54">
        <f t="shared" ref="C10:L10" si="5">SUM(C5:C9)</f>
        <v>16.185620706729303</v>
      </c>
      <c r="D10" s="54">
        <f t="shared" si="5"/>
        <v>17.560470407010236</v>
      </c>
      <c r="E10" s="54">
        <f t="shared" si="5"/>
        <v>17.046368613969573</v>
      </c>
      <c r="F10" s="54">
        <f t="shared" si="5"/>
        <v>15.901449278232917</v>
      </c>
      <c r="G10" s="54">
        <f t="shared" si="5"/>
        <v>12.979398671718322</v>
      </c>
      <c r="H10" s="54">
        <f t="shared" si="5"/>
        <v>14.367397106411687</v>
      </c>
      <c r="I10" s="54">
        <f t="shared" si="5"/>
        <v>13.99163374025507</v>
      </c>
      <c r="J10" s="54">
        <f t="shared" si="5"/>
        <v>14.288865470326371</v>
      </c>
      <c r="K10" s="54">
        <f t="shared" si="5"/>
        <v>12.829618976224948</v>
      </c>
      <c r="L10" s="54">
        <f t="shared" si="5"/>
        <v>11.53664835473484</v>
      </c>
      <c r="M10" s="54">
        <f>SUM(M5:M9)</f>
        <v>12.872736109985482</v>
      </c>
      <c r="N10" s="54">
        <f>SUM(N5:N9)</f>
        <v>13.373697539290372</v>
      </c>
      <c r="O10" s="63">
        <f t="shared" ref="O10:O19" si="6">(N10-M10)/M10</f>
        <v>3.8916468497811496E-2</v>
      </c>
      <c r="P10" s="63">
        <f t="shared" si="1"/>
        <v>0.1592359520780206</v>
      </c>
      <c r="Q10" s="63">
        <f t="shared" si="2"/>
        <v>-0.20734464197033048</v>
      </c>
      <c r="R10" s="63">
        <f t="shared" si="3"/>
        <v>-0.28722854910727119</v>
      </c>
      <c r="S10" s="63">
        <f t="shared" si="0"/>
        <v>-0.20468072598330828</v>
      </c>
      <c r="T10" s="86">
        <f t="shared" si="4"/>
        <v>-0.1737297085103354</v>
      </c>
      <c r="U10" s="129"/>
      <c r="V10" s="59"/>
      <c r="W10" s="59"/>
      <c r="X10" s="59"/>
    </row>
    <row r="11" spans="1:24" ht="20.45" customHeight="1" x14ac:dyDescent="0.2">
      <c r="A11" s="124" t="s">
        <v>30</v>
      </c>
      <c r="B11" s="8" t="s">
        <v>10</v>
      </c>
      <c r="C11" s="55">
        <v>29.350173696999999</v>
      </c>
      <c r="D11" s="55">
        <v>31.445656732000003</v>
      </c>
      <c r="E11" s="55">
        <v>29.879955171999999</v>
      </c>
      <c r="F11" s="55">
        <v>30.749145089999999</v>
      </c>
      <c r="G11" s="55">
        <v>27.307070249999999</v>
      </c>
      <c r="H11" s="55">
        <v>27.770333190999999</v>
      </c>
      <c r="I11" s="55">
        <v>25.049330672999996</v>
      </c>
      <c r="J11" s="55">
        <v>27.109026131741381</v>
      </c>
      <c r="K11" s="55">
        <v>27.023858713241726</v>
      </c>
      <c r="L11" s="55">
        <v>26.974119509367284</v>
      </c>
      <c r="M11" s="55">
        <v>26.344282109153902</v>
      </c>
      <c r="N11" s="55">
        <v>26.299766521633099</v>
      </c>
      <c r="O11" s="57">
        <f t="shared" si="6"/>
        <v>-1.689762785577459E-3</v>
      </c>
      <c r="P11" s="57">
        <f t="shared" si="1"/>
        <v>-2.5000000000000105E-2</v>
      </c>
      <c r="Q11" s="53">
        <f t="shared" si="2"/>
        <v>-7.9260688804579552E-2</v>
      </c>
      <c r="R11" s="53">
        <f t="shared" si="3"/>
        <v>-8.0955370559717701E-2</v>
      </c>
      <c r="S11" s="53">
        <f t="shared" si="0"/>
        <v>-0.10241478019441301</v>
      </c>
      <c r="T11" s="58">
        <f t="shared" si="4"/>
        <v>-0.10393148629572485</v>
      </c>
      <c r="U11" s="129"/>
      <c r="V11" s="59"/>
      <c r="W11" s="59"/>
      <c r="X11" s="59"/>
    </row>
    <row r="12" spans="1:24" ht="20.45" customHeight="1" x14ac:dyDescent="0.2">
      <c r="A12" s="125"/>
      <c r="B12" s="8" t="s">
        <v>12</v>
      </c>
      <c r="C12" s="55">
        <v>3.8409200000000001</v>
      </c>
      <c r="D12" s="55">
        <v>3.6575199999999999</v>
      </c>
      <c r="E12" s="55">
        <v>3.7728000000000002</v>
      </c>
      <c r="F12" s="55">
        <v>3.8147199999999999</v>
      </c>
      <c r="G12" s="55">
        <v>2.9186799999999997</v>
      </c>
      <c r="H12" s="55">
        <v>3.0916000000000001</v>
      </c>
      <c r="I12" s="55">
        <v>3.2225999999999999</v>
      </c>
      <c r="J12" s="55">
        <v>3.03396</v>
      </c>
      <c r="K12" s="55">
        <v>2.7929200000000001</v>
      </c>
      <c r="L12" s="55">
        <v>2.9239199999999999</v>
      </c>
      <c r="M12" s="55">
        <v>2.7352800000000004</v>
      </c>
      <c r="N12" s="55">
        <v>2.6485906663570935</v>
      </c>
      <c r="O12" s="57">
        <f t="shared" si="6"/>
        <v>-3.1693038242120317E-2</v>
      </c>
      <c r="P12" s="57">
        <f t="shared" si="1"/>
        <v>-9.4164455129725294E-2</v>
      </c>
      <c r="Q12" s="53">
        <f t="shared" si="2"/>
        <v>-0.27285129604365621</v>
      </c>
      <c r="R12" s="53">
        <f t="shared" si="3"/>
        <v>-0.23874488403819924</v>
      </c>
      <c r="S12" s="53">
        <f t="shared" si="0"/>
        <v>-0.28785811732605721</v>
      </c>
      <c r="T12" s="58">
        <f t="shared" si="4"/>
        <v>-0.31042805724745803</v>
      </c>
      <c r="U12" s="129"/>
      <c r="V12" s="59"/>
      <c r="W12" s="59"/>
      <c r="X12" s="59"/>
    </row>
    <row r="13" spans="1:24" ht="20.45" customHeight="1" x14ac:dyDescent="0.2">
      <c r="A13" s="125"/>
      <c r="B13" s="8" t="s">
        <v>13</v>
      </c>
      <c r="C13" s="55">
        <v>0.95721369999999995</v>
      </c>
      <c r="D13" s="55">
        <v>0.9681476</v>
      </c>
      <c r="E13" s="55">
        <v>1.0496926</v>
      </c>
      <c r="F13" s="55">
        <v>1.1687022</v>
      </c>
      <c r="G13" s="55">
        <v>0.78714259999999991</v>
      </c>
      <c r="H13" s="55">
        <v>0.95534149999999995</v>
      </c>
      <c r="I13" s="55">
        <v>1.0052207999999998</v>
      </c>
      <c r="J13" s="55">
        <v>1.0574415000000001</v>
      </c>
      <c r="K13" s="55">
        <v>1.0790499</v>
      </c>
      <c r="L13" s="55">
        <v>1.1927758999999998</v>
      </c>
      <c r="M13" s="55">
        <v>1.2558508999999998</v>
      </c>
      <c r="N13" s="71">
        <v>1.3335763</v>
      </c>
      <c r="O13" s="57">
        <f t="shared" si="6"/>
        <v>6.1890627302970673E-2</v>
      </c>
      <c r="P13" s="57">
        <f t="shared" si="1"/>
        <v>0.11804430320901042</v>
      </c>
      <c r="Q13" s="53">
        <f t="shared" si="2"/>
        <v>0.12728213146134459</v>
      </c>
      <c r="R13" s="53">
        <f t="shared" si="3"/>
        <v>0.24609154674656228</v>
      </c>
      <c r="S13" s="53">
        <f t="shared" si="0"/>
        <v>0.31198592331054165</v>
      </c>
      <c r="T13" s="58">
        <f t="shared" si="4"/>
        <v>0.39318555511689829</v>
      </c>
      <c r="U13" s="129"/>
      <c r="V13" s="59"/>
      <c r="W13" s="59"/>
      <c r="X13" s="59"/>
    </row>
    <row r="14" spans="1:24" ht="20.45" customHeight="1" x14ac:dyDescent="0.2">
      <c r="A14" s="125"/>
      <c r="B14" s="8" t="s">
        <v>14</v>
      </c>
      <c r="C14" s="55">
        <v>0.20606626224918337</v>
      </c>
      <c r="D14" s="55">
        <v>0.23384041063929067</v>
      </c>
      <c r="E14" s="55">
        <v>0.21860942603826408</v>
      </c>
      <c r="F14" s="55">
        <v>0.23204853009799345</v>
      </c>
      <c r="G14" s="55">
        <v>0.20158656089594026</v>
      </c>
      <c r="H14" s="55">
        <v>0.24279981334577694</v>
      </c>
      <c r="I14" s="55">
        <v>0.20069062062529164</v>
      </c>
      <c r="J14" s="55">
        <v>0.18366775548296779</v>
      </c>
      <c r="K14" s="55">
        <v>0.17560429304713016</v>
      </c>
      <c r="L14" s="55">
        <v>0.17829211385907606</v>
      </c>
      <c r="M14" s="66">
        <v>0.1675408306112926</v>
      </c>
      <c r="N14" s="68">
        <v>0.16216518898740084</v>
      </c>
      <c r="O14" s="57">
        <f t="shared" si="6"/>
        <v>-3.2085561497326304E-2</v>
      </c>
      <c r="P14" s="57">
        <f t="shared" si="1"/>
        <v>-9.0452261306532653E-2</v>
      </c>
      <c r="Q14" s="53">
        <f t="shared" si="2"/>
        <v>-0.14782608695652183</v>
      </c>
      <c r="R14" s="53">
        <f t="shared" si="3"/>
        <v>-0.13478260869565209</v>
      </c>
      <c r="S14" s="53">
        <f t="shared" si="0"/>
        <v>-0.18695652173913024</v>
      </c>
      <c r="T14" s="58">
        <f t="shared" si="4"/>
        <v>-0.21304347826086947</v>
      </c>
      <c r="U14" s="129"/>
      <c r="V14" s="59"/>
      <c r="W14" s="59"/>
      <c r="X14" s="59"/>
    </row>
    <row r="15" spans="1:24" ht="20.45" customHeight="1" x14ac:dyDescent="0.2">
      <c r="A15" s="125"/>
      <c r="B15" s="8" t="s">
        <v>15</v>
      </c>
      <c r="C15" s="55">
        <v>7.8934000000000004E-2</v>
      </c>
      <c r="D15" s="55">
        <v>0.13322400000000001</v>
      </c>
      <c r="E15" s="55">
        <v>0.13969000000000001</v>
      </c>
      <c r="F15" s="55">
        <v>0.122488</v>
      </c>
      <c r="G15" s="55">
        <v>0.12383</v>
      </c>
      <c r="H15" s="55">
        <v>0.125416</v>
      </c>
      <c r="I15" s="55">
        <v>0.10516399999999999</v>
      </c>
      <c r="J15" s="55">
        <v>0.16225999999999999</v>
      </c>
      <c r="K15" s="55">
        <v>0.1525</v>
      </c>
      <c r="L15" s="55">
        <v>0.15030399999999999</v>
      </c>
      <c r="M15" s="55">
        <v>0.1525</v>
      </c>
      <c r="N15" s="70">
        <v>0.158966</v>
      </c>
      <c r="O15" s="57">
        <f t="shared" si="6"/>
        <v>4.24E-2</v>
      </c>
      <c r="P15" s="57">
        <f t="shared" si="1"/>
        <v>5.7629870129870156E-2</v>
      </c>
      <c r="Q15" s="53">
        <f t="shared" si="2"/>
        <v>0.9319938176197835</v>
      </c>
      <c r="R15" s="53">
        <f t="shared" si="3"/>
        <v>0.90417310664605854</v>
      </c>
      <c r="S15" s="53">
        <f t="shared" si="0"/>
        <v>0.9319938176197835</v>
      </c>
      <c r="T15" s="58">
        <f t="shared" si="4"/>
        <v>1.0139103554868623</v>
      </c>
      <c r="U15" s="129"/>
      <c r="V15" s="59"/>
      <c r="W15" s="59"/>
      <c r="X15" s="59"/>
    </row>
    <row r="16" spans="1:24" s="6" customFormat="1" ht="22.15" customHeight="1" x14ac:dyDescent="0.2">
      <c r="A16" s="126"/>
      <c r="B16" s="11" t="s">
        <v>26</v>
      </c>
      <c r="C16" s="54">
        <f t="shared" ref="C16:M16" si="7">SUM(C11:C15)</f>
        <v>34.433307659249174</v>
      </c>
      <c r="D16" s="54">
        <f t="shared" si="7"/>
        <v>36.43838874263929</v>
      </c>
      <c r="E16" s="54">
        <f t="shared" si="7"/>
        <v>35.060747198038264</v>
      </c>
      <c r="F16" s="54">
        <f t="shared" si="7"/>
        <v>36.087103820097987</v>
      </c>
      <c r="G16" s="54">
        <f t="shared" si="7"/>
        <v>31.338309410895938</v>
      </c>
      <c r="H16" s="54">
        <f t="shared" si="7"/>
        <v>32.185490504345779</v>
      </c>
      <c r="I16" s="54">
        <f t="shared" si="7"/>
        <v>29.583006093625286</v>
      </c>
      <c r="J16" s="54">
        <f t="shared" si="7"/>
        <v>31.546355387224349</v>
      </c>
      <c r="K16" s="54">
        <f t="shared" si="7"/>
        <v>31.223932906288855</v>
      </c>
      <c r="L16" s="54">
        <f t="shared" si="7"/>
        <v>31.419411523226358</v>
      </c>
      <c r="M16" s="54">
        <f t="shared" si="7"/>
        <v>30.655453839765194</v>
      </c>
      <c r="N16" s="54">
        <f>SUM(N11:N15)</f>
        <v>30.603064676977596</v>
      </c>
      <c r="O16" s="63">
        <f t="shared" si="6"/>
        <v>-1.7089671241350504E-3</v>
      </c>
      <c r="P16" s="63">
        <f t="shared" si="1"/>
        <v>-2.5982244945781049E-2</v>
      </c>
      <c r="Q16" s="63">
        <f t="shared" si="2"/>
        <v>-9.3205531827502033E-2</v>
      </c>
      <c r="R16" s="63">
        <f t="shared" si="3"/>
        <v>-8.7528510645803401E-2</v>
      </c>
      <c r="S16" s="63">
        <f t="shared" si="0"/>
        <v>-0.10971510076433814</v>
      </c>
      <c r="T16" s="86">
        <f t="shared" si="4"/>
        <v>-0.11123656838824578</v>
      </c>
      <c r="U16" s="129"/>
      <c r="V16" s="60"/>
      <c r="W16" s="60"/>
      <c r="X16" s="60"/>
    </row>
    <row r="17" spans="1:24" x14ac:dyDescent="0.2">
      <c r="A17" s="133" t="s">
        <v>1</v>
      </c>
      <c r="B17" s="133"/>
      <c r="C17" s="55">
        <v>0.48847997708900004</v>
      </c>
      <c r="D17" s="55">
        <v>0.42824359933720002</v>
      </c>
      <c r="E17" s="55">
        <v>0.64367082786699992</v>
      </c>
      <c r="F17" s="55">
        <v>0.48020598182919999</v>
      </c>
      <c r="G17" s="55">
        <v>0.49650507407120004</v>
      </c>
      <c r="H17" s="55">
        <v>0.49691807040040004</v>
      </c>
      <c r="I17" s="55">
        <v>0.67111326482700007</v>
      </c>
      <c r="J17" s="55">
        <v>0.67061792466699999</v>
      </c>
      <c r="K17" s="55">
        <v>0.69244256685920003</v>
      </c>
      <c r="L17" s="55">
        <v>0.75216120841040002</v>
      </c>
      <c r="M17" s="55">
        <v>0.76573722066200001</v>
      </c>
      <c r="N17" s="55">
        <v>0.51960051214999992</v>
      </c>
      <c r="O17" s="57">
        <f t="shared" si="6"/>
        <v>-0.32143756613947594</v>
      </c>
      <c r="P17" s="57">
        <f t="shared" si="1"/>
        <v>-0.30918996308236696</v>
      </c>
      <c r="Q17" s="57">
        <f t="shared" si="2"/>
        <v>0.41754544574308811</v>
      </c>
      <c r="R17" s="57">
        <f t="shared" si="3"/>
        <v>0.53979946709946269</v>
      </c>
      <c r="S17" s="57">
        <f t="shared" si="0"/>
        <v>0.56759182889186111</v>
      </c>
      <c r="T17" s="58">
        <f t="shared" si="4"/>
        <v>6.3708926712731526E-2</v>
      </c>
      <c r="U17" s="129"/>
      <c r="V17" s="59"/>
      <c r="W17" s="59"/>
      <c r="X17" s="59"/>
    </row>
    <row r="18" spans="1:24" x14ac:dyDescent="0.2">
      <c r="A18" s="134" t="s">
        <v>2</v>
      </c>
      <c r="B18" s="134"/>
      <c r="C18" s="55">
        <v>2.9607237749999991E-2</v>
      </c>
      <c r="D18" s="55">
        <v>2.7286237200000001E-2</v>
      </c>
      <c r="E18" s="55">
        <v>2.7950698499999995E-3</v>
      </c>
      <c r="F18" s="55">
        <v>1.8891484500000002E-3</v>
      </c>
      <c r="G18" s="55">
        <v>1.8718138800000001E-3</v>
      </c>
      <c r="H18" s="55">
        <v>8.7917224199999984E-3</v>
      </c>
      <c r="I18" s="55">
        <v>3.6250049910000019E-2</v>
      </c>
      <c r="J18" s="55">
        <v>8.8042375500000016E-3</v>
      </c>
      <c r="K18" s="55">
        <v>6.8701370099999992E-3</v>
      </c>
      <c r="L18" s="55">
        <v>2.1512526200000003E-3</v>
      </c>
      <c r="M18" s="55">
        <v>2.4107408000000009E-3</v>
      </c>
      <c r="N18" s="55">
        <v>2.6039102899999998E-3</v>
      </c>
      <c r="O18" s="57">
        <f t="shared" si="6"/>
        <v>8.0128684925396709E-2</v>
      </c>
      <c r="P18" s="57">
        <f t="shared" si="1"/>
        <v>0.21041585994675019</v>
      </c>
      <c r="Q18" s="57">
        <f t="shared" si="2"/>
        <v>-0.76795751538827695</v>
      </c>
      <c r="R18" s="57">
        <f t="shared" si="3"/>
        <v>-0.92734031326512389</v>
      </c>
      <c r="S18" s="57">
        <f t="shared" si="0"/>
        <v>-0.91857596374386519</v>
      </c>
      <c r="T18" s="58">
        <f t="shared" si="4"/>
        <v>-0.91205156279734334</v>
      </c>
      <c r="U18" s="129"/>
      <c r="V18" s="59"/>
      <c r="W18" s="59"/>
      <c r="X18" s="59"/>
    </row>
    <row r="19" spans="1:24" ht="15.75" x14ac:dyDescent="0.2">
      <c r="A19" s="131" t="s">
        <v>27</v>
      </c>
      <c r="B19" s="131"/>
      <c r="C19" s="56">
        <f t="shared" ref="C19:L19" si="8">C10+C16+C17+C18</f>
        <v>51.137015580817476</v>
      </c>
      <c r="D19" s="56">
        <f t="shared" si="8"/>
        <v>54.454388986186729</v>
      </c>
      <c r="E19" s="56">
        <f t="shared" si="8"/>
        <v>52.753581709724834</v>
      </c>
      <c r="F19" s="56">
        <f t="shared" si="8"/>
        <v>52.470648228610102</v>
      </c>
      <c r="G19" s="56">
        <f t="shared" si="8"/>
        <v>44.816084970565463</v>
      </c>
      <c r="H19" s="56">
        <f t="shared" si="8"/>
        <v>47.058597403577863</v>
      </c>
      <c r="I19" s="56">
        <f t="shared" si="8"/>
        <v>44.282003148617356</v>
      </c>
      <c r="J19" s="56">
        <f>J10+J16+J17+J18</f>
        <v>46.514643019767725</v>
      </c>
      <c r="K19" s="56">
        <f t="shared" si="8"/>
        <v>44.752864586382998</v>
      </c>
      <c r="L19" s="56">
        <f t="shared" si="8"/>
        <v>43.710372338991597</v>
      </c>
      <c r="M19" s="56">
        <f>M10+M16+M17+M18</f>
        <v>44.296337911212674</v>
      </c>
      <c r="N19" s="56">
        <f>N10+N16+N17+N18</f>
        <v>44.498966638707969</v>
      </c>
      <c r="O19" s="96">
        <f t="shared" si="6"/>
        <v>4.5743900523208666E-3</v>
      </c>
      <c r="P19" s="96">
        <f t="shared" si="1"/>
        <v>1.804135397430397E-2</v>
      </c>
      <c r="Q19" s="94">
        <f t="shared" si="2"/>
        <v>-0.12484402779323128</v>
      </c>
      <c r="R19" s="94">
        <f t="shared" si="3"/>
        <v>-0.14523028294619059</v>
      </c>
      <c r="S19" s="94">
        <f t="shared" si="0"/>
        <v>-0.1337715467339646</v>
      </c>
      <c r="T19" s="95">
        <f t="shared" si="4"/>
        <v>-0.12980907991430715</v>
      </c>
      <c r="U19" s="130"/>
      <c r="V19" s="59"/>
      <c r="W19" s="59"/>
      <c r="X19" s="59"/>
    </row>
    <row r="20" spans="1:24" x14ac:dyDescent="0.2">
      <c r="A20" s="7" t="s">
        <v>17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5"/>
      <c r="O20" s="4"/>
      <c r="P20" s="4"/>
      <c r="Q20" s="4"/>
      <c r="R20" s="4"/>
      <c r="S20" s="4"/>
      <c r="T20" s="4"/>
      <c r="U20" s="5"/>
      <c r="V20" s="59"/>
      <c r="W20" s="59"/>
      <c r="X20" s="59"/>
    </row>
    <row r="21" spans="1:24" x14ac:dyDescent="0.2">
      <c r="A21" s="59"/>
      <c r="B21" s="59"/>
      <c r="C21" s="59"/>
      <c r="D21" s="59"/>
      <c r="E21" s="59"/>
      <c r="F21" s="59"/>
      <c r="G21" s="59"/>
      <c r="H21" s="59"/>
      <c r="I21" s="59"/>
      <c r="J21" s="67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15.75" x14ac:dyDescent="0.25">
      <c r="A22" s="1" t="s">
        <v>42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4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 ht="15" x14ac:dyDescent="0.25">
      <c r="A24" s="120" t="s">
        <v>4</v>
      </c>
      <c r="B24" s="120" t="s">
        <v>5</v>
      </c>
      <c r="C24" s="135" t="s">
        <v>16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4" x14ac:dyDescent="0.2">
      <c r="A25" s="120"/>
      <c r="B25" s="120"/>
      <c r="C25" s="77">
        <v>2005</v>
      </c>
      <c r="D25" s="77">
        <v>2006</v>
      </c>
      <c r="E25" s="77">
        <v>2007</v>
      </c>
      <c r="F25" s="77">
        <v>2008</v>
      </c>
      <c r="G25" s="77">
        <v>2009</v>
      </c>
      <c r="H25" s="77">
        <v>2010</v>
      </c>
      <c r="I25" s="77">
        <v>2011</v>
      </c>
      <c r="J25" s="77">
        <v>2012</v>
      </c>
      <c r="K25" s="77">
        <v>2013</v>
      </c>
      <c r="L25" s="77">
        <v>2014</v>
      </c>
      <c r="M25" s="77">
        <v>2015</v>
      </c>
      <c r="N25" s="77">
        <v>2016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x14ac:dyDescent="0.2">
      <c r="A26" s="121" t="s">
        <v>7</v>
      </c>
      <c r="B26" s="9" t="s">
        <v>20</v>
      </c>
      <c r="C26" s="57">
        <f>C5/C$19</f>
        <v>0.10487861750250121</v>
      </c>
      <c r="D26" s="57">
        <f t="shared" ref="D26:M26" si="9">D5/D$19</f>
        <v>8.8841308767732025E-2</v>
      </c>
      <c r="E26" s="57">
        <f t="shared" si="9"/>
        <v>9.1699027990159054E-2</v>
      </c>
      <c r="F26" s="57">
        <f t="shared" si="9"/>
        <v>8.8939037941597007E-2</v>
      </c>
      <c r="G26" s="57">
        <f t="shared" si="9"/>
        <v>0.10316387850812325</v>
      </c>
      <c r="H26" s="57">
        <f t="shared" si="9"/>
        <v>9.7492997590654912E-2</v>
      </c>
      <c r="I26" s="57">
        <f t="shared" si="9"/>
        <v>9.2902868182927978E-2</v>
      </c>
      <c r="J26" s="57">
        <f t="shared" si="9"/>
        <v>9.1519748251240013E-2</v>
      </c>
      <c r="K26" s="57">
        <f t="shared" si="9"/>
        <v>7.9431388844928369E-2</v>
      </c>
      <c r="L26" s="57">
        <f t="shared" si="9"/>
        <v>7.4962328012748117E-2</v>
      </c>
      <c r="M26" s="57">
        <f t="shared" si="9"/>
        <v>8.6875551919143493E-2</v>
      </c>
      <c r="N26" s="57">
        <f>N5/N$19</f>
        <v>8.3449408574657616E-2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 ht="22.5" x14ac:dyDescent="0.2">
      <c r="A27" s="122"/>
      <c r="B27" s="9" t="s">
        <v>21</v>
      </c>
      <c r="C27" s="57">
        <f t="shared" ref="C27:M40" si="10">C6/C$19</f>
        <v>5.0297577416012408E-2</v>
      </c>
      <c r="D27" s="57">
        <f t="shared" si="10"/>
        <v>5.4601163567443947E-2</v>
      </c>
      <c r="E27" s="57">
        <f t="shared" si="10"/>
        <v>5.8789411059614986E-2</v>
      </c>
      <c r="F27" s="57">
        <f t="shared" si="10"/>
        <v>5.0185467283100742E-2</v>
      </c>
      <c r="G27" s="57">
        <f t="shared" si="10"/>
        <v>2.8360732554724159E-2</v>
      </c>
      <c r="H27" s="57">
        <f t="shared" si="10"/>
        <v>4.9209116458365509E-2</v>
      </c>
      <c r="I27" s="57">
        <f t="shared" si="10"/>
        <v>4.4916441411302854E-2</v>
      </c>
      <c r="J27" s="57">
        <f t="shared" si="10"/>
        <v>4.1532254674705379E-2</v>
      </c>
      <c r="K27" s="57">
        <f t="shared" si="10"/>
        <v>2.8664958363141979E-2</v>
      </c>
      <c r="L27" s="57">
        <f t="shared" si="10"/>
        <v>2.2142913642870354E-2</v>
      </c>
      <c r="M27" s="57">
        <f t="shared" si="10"/>
        <v>1.8718603819168411E-2</v>
      </c>
      <c r="N27" s="57">
        <f t="shared" ref="N27" si="11">N6/N$19</f>
        <v>2.2057231305371693E-2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4" ht="22.5" x14ac:dyDescent="0.2">
      <c r="A28" s="122"/>
      <c r="B28" s="9" t="s">
        <v>38</v>
      </c>
      <c r="C28" s="57">
        <f t="shared" si="10"/>
        <v>7.8486795484904573E-2</v>
      </c>
      <c r="D28" s="57">
        <f t="shared" si="10"/>
        <v>9.613271546078514E-2</v>
      </c>
      <c r="E28" s="57">
        <f t="shared" si="10"/>
        <v>9.0417004810134247E-2</v>
      </c>
      <c r="F28" s="57">
        <f t="shared" si="10"/>
        <v>8.0177843128419829E-2</v>
      </c>
      <c r="G28" s="57">
        <f t="shared" si="10"/>
        <v>6.3623175734134715E-2</v>
      </c>
      <c r="H28" s="57">
        <f t="shared" si="10"/>
        <v>6.3944263604788526E-2</v>
      </c>
      <c r="I28" s="57">
        <f t="shared" si="10"/>
        <v>7.5857796755720713E-2</v>
      </c>
      <c r="J28" s="57">
        <f t="shared" si="10"/>
        <v>7.7335592869351946E-2</v>
      </c>
      <c r="K28" s="57">
        <f t="shared" si="10"/>
        <v>7.9569961728963925E-2</v>
      </c>
      <c r="L28" s="57">
        <f t="shared" si="10"/>
        <v>6.7548240136270504E-2</v>
      </c>
      <c r="M28" s="57">
        <f t="shared" si="10"/>
        <v>9.4924697657402524E-2</v>
      </c>
      <c r="N28" s="57">
        <f t="shared" ref="N28" si="12">N7/N$19</f>
        <v>0.10312489800624368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24" x14ac:dyDescent="0.2">
      <c r="A29" s="122"/>
      <c r="B29" s="8" t="s">
        <v>39</v>
      </c>
      <c r="C29" s="57">
        <f t="shared" si="10"/>
        <v>4.095386830485271E-2</v>
      </c>
      <c r="D29" s="57">
        <f t="shared" si="10"/>
        <v>4.0223912877906387E-2</v>
      </c>
      <c r="E29" s="57">
        <f t="shared" si="10"/>
        <v>4.0246618090930664E-2</v>
      </c>
      <c r="F29" s="57">
        <f t="shared" si="10"/>
        <v>4.167350952237172E-2</v>
      </c>
      <c r="G29" s="57">
        <f t="shared" si="10"/>
        <v>4.9017716805089373E-2</v>
      </c>
      <c r="H29" s="57">
        <f t="shared" si="10"/>
        <v>4.9219368553128612E-2</v>
      </c>
      <c r="I29" s="57">
        <f t="shared" si="10"/>
        <v>5.1395171486750171E-2</v>
      </c>
      <c r="J29" s="57">
        <f t="shared" si="10"/>
        <v>4.8930678269050717E-2</v>
      </c>
      <c r="K29" s="57">
        <f t="shared" si="10"/>
        <v>4.8820758054106614E-2</v>
      </c>
      <c r="L29" s="57">
        <f t="shared" si="10"/>
        <v>4.6476337145904691E-2</v>
      </c>
      <c r="M29" s="57">
        <f t="shared" si="10"/>
        <v>4.2970537650657246E-2</v>
      </c>
      <c r="N29" s="57">
        <f t="shared" ref="N29" si="13">N8/N$19</f>
        <v>4.4392115867285586E-2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4" ht="22.5" x14ac:dyDescent="0.2">
      <c r="A30" s="122"/>
      <c r="B30" s="9" t="s">
        <v>40</v>
      </c>
      <c r="C30" s="57">
        <f t="shared" si="10"/>
        <v>4.1897910933484557E-2</v>
      </c>
      <c r="D30" s="57">
        <f t="shared" si="10"/>
        <v>4.268124910041321E-2</v>
      </c>
      <c r="E30" s="57">
        <f t="shared" si="10"/>
        <v>4.1979904856017103E-2</v>
      </c>
      <c r="F30" s="57">
        <f t="shared" si="10"/>
        <v>4.2078322224433806E-2</v>
      </c>
      <c r="G30" s="57">
        <f t="shared" si="10"/>
        <v>4.5449233612100522E-2</v>
      </c>
      <c r="H30" s="57">
        <f t="shared" si="10"/>
        <v>4.5442909365515462E-2</v>
      </c>
      <c r="I30" s="57">
        <f t="shared" si="10"/>
        <v>5.0894316838271544E-2</v>
      </c>
      <c r="J30" s="57">
        <f t="shared" si="10"/>
        <v>4.7872419933967923E-2</v>
      </c>
      <c r="K30" s="57">
        <f t="shared" si="10"/>
        <v>5.0189978038254389E-2</v>
      </c>
      <c r="L30" s="57">
        <f t="shared" si="10"/>
        <v>5.2804065341742368E-2</v>
      </c>
      <c r="M30" s="57">
        <f t="shared" si="10"/>
        <v>4.7115582569901532E-2</v>
      </c>
      <c r="N30" s="57">
        <f t="shared" ref="N30" si="14">N9/N$19</f>
        <v>4.7515854228118874E-2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1:24" x14ac:dyDescent="0.2">
      <c r="A31" s="123"/>
      <c r="B31" s="11" t="s">
        <v>26</v>
      </c>
      <c r="C31" s="88">
        <f t="shared" si="10"/>
        <v>0.31651476964175546</v>
      </c>
      <c r="D31" s="88">
        <f t="shared" si="10"/>
        <v>0.32248034977428069</v>
      </c>
      <c r="E31" s="88">
        <f t="shared" si="10"/>
        <v>0.32313196680685602</v>
      </c>
      <c r="F31" s="88">
        <f t="shared" si="10"/>
        <v>0.30305418009992313</v>
      </c>
      <c r="G31" s="88">
        <f t="shared" si="10"/>
        <v>0.28961473721417202</v>
      </c>
      <c r="H31" s="88">
        <f t="shared" si="10"/>
        <v>0.30530865557245307</v>
      </c>
      <c r="I31" s="88">
        <f t="shared" si="10"/>
        <v>0.31596659467497323</v>
      </c>
      <c r="J31" s="88">
        <f t="shared" si="10"/>
        <v>0.30719069399831594</v>
      </c>
      <c r="K31" s="88">
        <f t="shared" si="10"/>
        <v>0.28667704502939528</v>
      </c>
      <c r="L31" s="88">
        <f t="shared" si="10"/>
        <v>0.26393388427953601</v>
      </c>
      <c r="M31" s="88">
        <f t="shared" si="10"/>
        <v>0.29060497361627319</v>
      </c>
      <c r="N31" s="88">
        <f t="shared" ref="N31" si="15">N10/N$19</f>
        <v>0.30053950798167745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1:24" x14ac:dyDescent="0.2">
      <c r="A32" s="124" t="s">
        <v>30</v>
      </c>
      <c r="B32" s="8" t="s">
        <v>10</v>
      </c>
      <c r="C32" s="57">
        <f t="shared" si="10"/>
        <v>0.5739516349094459</v>
      </c>
      <c r="D32" s="57">
        <f t="shared" si="10"/>
        <v>0.57746780961910571</v>
      </c>
      <c r="E32" s="57">
        <f t="shared" si="10"/>
        <v>0.5664061889942118</v>
      </c>
      <c r="F32" s="57">
        <f t="shared" si="10"/>
        <v>0.58602563772470695</v>
      </c>
      <c r="G32" s="57">
        <f t="shared" si="10"/>
        <v>0.60931405025527952</v>
      </c>
      <c r="H32" s="57">
        <f t="shared" si="10"/>
        <v>0.59012241594962245</v>
      </c>
      <c r="I32" s="57">
        <f t="shared" si="10"/>
        <v>0.5656774511516679</v>
      </c>
      <c r="J32" s="57">
        <f t="shared" si="10"/>
        <v>0.58280628145895108</v>
      </c>
      <c r="K32" s="57">
        <f t="shared" si="10"/>
        <v>0.60384645682467231</v>
      </c>
      <c r="L32" s="57">
        <f t="shared" si="10"/>
        <v>0.61711026618972931</v>
      </c>
      <c r="M32" s="57">
        <f t="shared" si="10"/>
        <v>0.59472821798402908</v>
      </c>
      <c r="N32" s="57">
        <f t="shared" ref="N32" si="16">N11/N$19</f>
        <v>0.59101971367478734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24" x14ac:dyDescent="0.2">
      <c r="A33" s="125"/>
      <c r="B33" s="8" t="s">
        <v>12</v>
      </c>
      <c r="C33" s="57">
        <f t="shared" si="10"/>
        <v>7.5110366852163477E-2</v>
      </c>
      <c r="D33" s="57">
        <f t="shared" si="10"/>
        <v>6.7166670457505115E-2</v>
      </c>
      <c r="E33" s="57">
        <f t="shared" si="10"/>
        <v>7.1517418869485122E-2</v>
      </c>
      <c r="F33" s="57">
        <f t="shared" si="10"/>
        <v>7.2701979654979543E-2</v>
      </c>
      <c r="G33" s="57">
        <f t="shared" si="10"/>
        <v>6.5125724433915747E-2</v>
      </c>
      <c r="H33" s="57">
        <f t="shared" si="10"/>
        <v>6.5696815684628665E-2</v>
      </c>
      <c r="I33" s="57">
        <f t="shared" si="10"/>
        <v>7.2774485589200841E-2</v>
      </c>
      <c r="J33" s="57">
        <f t="shared" si="10"/>
        <v>6.5225911735163317E-2</v>
      </c>
      <c r="K33" s="57">
        <f t="shared" si="10"/>
        <v>6.2407625205958432E-2</v>
      </c>
      <c r="L33" s="57">
        <f t="shared" si="10"/>
        <v>6.6893047199960198E-2</v>
      </c>
      <c r="M33" s="57">
        <f t="shared" si="10"/>
        <v>6.1749574095325444E-2</v>
      </c>
      <c r="N33" s="57">
        <f t="shared" ref="N33" si="17">N12/N$19</f>
        <v>5.9520273534918101E-2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24" x14ac:dyDescent="0.2">
      <c r="A34" s="125"/>
      <c r="B34" s="8" t="s">
        <v>13</v>
      </c>
      <c r="C34" s="57">
        <f t="shared" si="10"/>
        <v>1.8718607042822227E-2</v>
      </c>
      <c r="D34" s="57">
        <f t="shared" si="10"/>
        <v>1.7779055426470528E-2</v>
      </c>
      <c r="E34" s="57">
        <f t="shared" si="10"/>
        <v>1.9898034711195636E-2</v>
      </c>
      <c r="F34" s="57">
        <f t="shared" si="10"/>
        <v>2.2273446954725336E-2</v>
      </c>
      <c r="G34" s="57">
        <f t="shared" si="10"/>
        <v>1.7563841208284556E-2</v>
      </c>
      <c r="H34" s="57">
        <f t="shared" si="10"/>
        <v>2.0301104425338553E-2</v>
      </c>
      <c r="I34" s="57">
        <f t="shared" si="10"/>
        <v>2.2700436487173375E-2</v>
      </c>
      <c r="J34" s="57">
        <f t="shared" si="10"/>
        <v>2.2733518551364785E-2</v>
      </c>
      <c r="K34" s="57">
        <f t="shared" si="10"/>
        <v>2.4111303488007864E-2</v>
      </c>
      <c r="L34" s="57">
        <f t="shared" si="10"/>
        <v>2.7288166084460247E-2</v>
      </c>
      <c r="M34" s="57">
        <f t="shared" si="10"/>
        <v>2.8351122445318618E-2</v>
      </c>
      <c r="N34" s="57">
        <f t="shared" ref="N34" si="18">N13/N$19</f>
        <v>2.996870266286077E-2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4" x14ac:dyDescent="0.2">
      <c r="A35" s="125"/>
      <c r="B35" s="8" t="s">
        <v>14</v>
      </c>
      <c r="C35" s="57">
        <f t="shared" si="10"/>
        <v>4.0296888644882701E-3</v>
      </c>
      <c r="D35" s="57">
        <f t="shared" si="10"/>
        <v>4.2942435861066811E-3</v>
      </c>
      <c r="E35" s="57">
        <f t="shared" si="10"/>
        <v>4.143973147475684E-3</v>
      </c>
      <c r="F35" s="57">
        <f t="shared" si="10"/>
        <v>4.4224445081558353E-3</v>
      </c>
      <c r="G35" s="57">
        <f t="shared" si="10"/>
        <v>4.4980850297017087E-3</v>
      </c>
      <c r="H35" s="57">
        <f t="shared" si="10"/>
        <v>5.1595208259929328E-3</v>
      </c>
      <c r="I35" s="57">
        <f t="shared" si="10"/>
        <v>4.5321034812210821E-3</v>
      </c>
      <c r="J35" s="57">
        <f t="shared" si="10"/>
        <v>3.9486007751346804E-3</v>
      </c>
      <c r="K35" s="57">
        <f t="shared" si="10"/>
        <v>3.9238671014717895E-3</v>
      </c>
      <c r="L35" s="57">
        <f t="shared" si="10"/>
        <v>4.0789429217474677E-3</v>
      </c>
      <c r="M35" s="57">
        <f t="shared" si="10"/>
        <v>3.782272723020817E-3</v>
      </c>
      <c r="N35" s="57">
        <f t="shared" ref="N35" si="19">N14/N$19</f>
        <v>3.6442461755131967E-3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 x14ac:dyDescent="0.2">
      <c r="A36" s="125"/>
      <c r="B36" s="8" t="s">
        <v>15</v>
      </c>
      <c r="C36" s="57">
        <f t="shared" si="10"/>
        <v>1.5435785429294732E-3</v>
      </c>
      <c r="D36" s="57">
        <f t="shared" si="10"/>
        <v>2.4465245589991749E-3</v>
      </c>
      <c r="E36" s="57">
        <f t="shared" si="10"/>
        <v>2.6479718622451167E-3</v>
      </c>
      <c r="F36" s="57">
        <f t="shared" si="10"/>
        <v>2.3344098869587109E-3</v>
      </c>
      <c r="G36" s="57">
        <f t="shared" si="10"/>
        <v>2.7630704485081571E-3</v>
      </c>
      <c r="H36" s="57">
        <f t="shared" si="10"/>
        <v>2.665102806282633E-3</v>
      </c>
      <c r="I36" s="57">
        <f t="shared" si="10"/>
        <v>2.3748699815374905E-3</v>
      </c>
      <c r="J36" s="57">
        <f t="shared" si="10"/>
        <v>3.4883638670739226E-3</v>
      </c>
      <c r="K36" s="57">
        <f t="shared" si="10"/>
        <v>3.4076030978003884E-3</v>
      </c>
      <c r="L36" s="57">
        <f t="shared" si="10"/>
        <v>3.4386346296556743E-3</v>
      </c>
      <c r="M36" s="57">
        <f t="shared" si="10"/>
        <v>3.4427225181835599E-3</v>
      </c>
      <c r="N36" s="57">
        <f t="shared" ref="N36" si="20">N15/N$19</f>
        <v>3.5723526186723061E-3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1:24" x14ac:dyDescent="0.2">
      <c r="A37" s="126"/>
      <c r="B37" s="11" t="s">
        <v>26</v>
      </c>
      <c r="C37" s="88">
        <f t="shared" si="10"/>
        <v>0.67335387621184917</v>
      </c>
      <c r="D37" s="88">
        <f t="shared" si="10"/>
        <v>0.66915430364818707</v>
      </c>
      <c r="E37" s="88">
        <f t="shared" si="10"/>
        <v>0.66461358758461342</v>
      </c>
      <c r="F37" s="88">
        <f t="shared" si="10"/>
        <v>0.6877579187295263</v>
      </c>
      <c r="G37" s="88">
        <f t="shared" si="10"/>
        <v>0.69926477137568965</v>
      </c>
      <c r="H37" s="88">
        <f t="shared" si="10"/>
        <v>0.68394495969186531</v>
      </c>
      <c r="I37" s="88">
        <f t="shared" si="10"/>
        <v>0.66805934669080058</v>
      </c>
      <c r="J37" s="88">
        <f t="shared" si="10"/>
        <v>0.67820267638768772</v>
      </c>
      <c r="K37" s="88">
        <f t="shared" si="10"/>
        <v>0.69769685571791074</v>
      </c>
      <c r="L37" s="88">
        <f t="shared" si="10"/>
        <v>0.71880905702555287</v>
      </c>
      <c r="M37" s="88">
        <f t="shared" si="10"/>
        <v>0.69205390976587744</v>
      </c>
      <c r="N37" s="88">
        <f t="shared" ref="N37" si="21">N16/N$19</f>
        <v>0.68772528866675176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 x14ac:dyDescent="0.2">
      <c r="A38" s="133" t="s">
        <v>1</v>
      </c>
      <c r="B38" s="133"/>
      <c r="C38" s="57">
        <f t="shared" si="10"/>
        <v>9.552375545205629E-3</v>
      </c>
      <c r="D38" s="57">
        <f t="shared" si="10"/>
        <v>7.8642623176954796E-3</v>
      </c>
      <c r="E38" s="57">
        <f t="shared" si="10"/>
        <v>1.2201462099934396E-2</v>
      </c>
      <c r="F38" s="57">
        <f t="shared" si="10"/>
        <v>9.151897261436219E-3</v>
      </c>
      <c r="G38" s="57">
        <f t="shared" si="10"/>
        <v>1.1078724846163988E-2</v>
      </c>
      <c r="H38" s="57">
        <f t="shared" si="10"/>
        <v>1.0559559736530085E-2</v>
      </c>
      <c r="I38" s="57">
        <f t="shared" si="10"/>
        <v>1.5155440520037871E-2</v>
      </c>
      <c r="J38" s="57">
        <f t="shared" si="10"/>
        <v>1.4417350776657617E-2</v>
      </c>
      <c r="K38" s="57">
        <f t="shared" si="10"/>
        <v>1.5472586464775492E-2</v>
      </c>
      <c r="L38" s="57">
        <f t="shared" si="10"/>
        <v>1.7207842627765466E-2</v>
      </c>
      <c r="M38" s="57">
        <f t="shared" si="10"/>
        <v>1.7286693590717123E-2</v>
      </c>
      <c r="N38" s="57">
        <f t="shared" ref="N38" si="22">N17/N$19</f>
        <v>1.1676687154753366E-2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:24" x14ac:dyDescent="0.2">
      <c r="A39" s="134" t="s">
        <v>2</v>
      </c>
      <c r="B39" s="134"/>
      <c r="C39" s="57">
        <f t="shared" si="10"/>
        <v>5.7897860118974681E-4</v>
      </c>
      <c r="D39" s="57">
        <f t="shared" si="10"/>
        <v>5.010842598366426E-4</v>
      </c>
      <c r="E39" s="57">
        <f t="shared" si="10"/>
        <v>5.2983508596246529E-5</v>
      </c>
      <c r="F39" s="57">
        <f t="shared" si="10"/>
        <v>3.6003909114466109E-5</v>
      </c>
      <c r="G39" s="57">
        <f t="shared" si="10"/>
        <v>4.1766563974282442E-5</v>
      </c>
      <c r="H39" s="57">
        <f t="shared" si="10"/>
        <v>1.8682499915162291E-4</v>
      </c>
      <c r="I39" s="57">
        <f t="shared" si="10"/>
        <v>8.186181141882665E-4</v>
      </c>
      <c r="J39" s="57">
        <f t="shared" si="10"/>
        <v>1.8927883733856432E-4</v>
      </c>
      <c r="K39" s="57">
        <f t="shared" si="10"/>
        <v>1.5351278791861701E-4</v>
      </c>
      <c r="L39" s="57">
        <f t="shared" si="10"/>
        <v>4.9216067145714686E-5</v>
      </c>
      <c r="M39" s="57">
        <f t="shared" si="10"/>
        <v>5.442302713222199E-5</v>
      </c>
      <c r="N39" s="57">
        <f>N18/N$19</f>
        <v>5.851619681736512E-5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4" ht="15" x14ac:dyDescent="0.2">
      <c r="A40" s="131" t="s">
        <v>27</v>
      </c>
      <c r="B40" s="131"/>
      <c r="C40" s="57">
        <f t="shared" si="10"/>
        <v>1</v>
      </c>
      <c r="D40" s="57">
        <f t="shared" si="10"/>
        <v>1</v>
      </c>
      <c r="E40" s="57">
        <f t="shared" si="10"/>
        <v>1</v>
      </c>
      <c r="F40" s="57">
        <f t="shared" si="10"/>
        <v>1</v>
      </c>
      <c r="G40" s="57">
        <f t="shared" si="10"/>
        <v>1</v>
      </c>
      <c r="H40" s="57">
        <f t="shared" si="10"/>
        <v>1</v>
      </c>
      <c r="I40" s="57">
        <f t="shared" si="10"/>
        <v>1</v>
      </c>
      <c r="J40" s="57">
        <f t="shared" si="10"/>
        <v>1</v>
      </c>
      <c r="K40" s="57">
        <f t="shared" si="10"/>
        <v>1</v>
      </c>
      <c r="L40" s="57">
        <f t="shared" si="10"/>
        <v>1</v>
      </c>
      <c r="M40" s="57">
        <f t="shared" si="10"/>
        <v>1</v>
      </c>
      <c r="N40" s="57">
        <f t="shared" ref="N40" si="23">N19/N$19</f>
        <v>1</v>
      </c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x14ac:dyDescent="0.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:24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4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</row>
    <row r="44" spans="1:24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1:24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  <row r="46" spans="1:24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spans="1:24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1:24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spans="1:24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</row>
    <row r="82" spans="1:24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</row>
    <row r="83" spans="1:24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1:24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1:24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1:24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1:24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24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24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1:24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</row>
    <row r="91" spans="1:24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</row>
    <row r="92" spans="1:24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</row>
    <row r="93" spans="1:24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</row>
    <row r="94" spans="1:24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</row>
    <row r="95" spans="1:24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</row>
    <row r="96" spans="1:24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1:24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1:24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24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1:24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1:24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1:24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1:24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1:24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1:24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1:24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1:24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</row>
    <row r="110" spans="1:24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1:24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1:24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1:24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  <row r="115" spans="1:24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</row>
    <row r="116" spans="1:24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</row>
    <row r="117" spans="1:24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</row>
    <row r="118" spans="1:24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</row>
    <row r="119" spans="1:24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</row>
    <row r="120" spans="1:24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1:24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</row>
    <row r="122" spans="1:24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1:24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1:24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1:24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</row>
    <row r="126" spans="1:24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</row>
    <row r="127" spans="1:24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</row>
    <row r="128" spans="1:24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</row>
    <row r="129" spans="1:24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</row>
    <row r="130" spans="1:24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</row>
    <row r="131" spans="1:24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</row>
    <row r="132" spans="1:24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</row>
    <row r="133" spans="1:24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</row>
    <row r="134" spans="1:24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  <row r="135" spans="1:24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</row>
    <row r="136" spans="1:24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</row>
    <row r="137" spans="1:24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</row>
    <row r="138" spans="1:24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</row>
    <row r="139" spans="1:24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</row>
    <row r="140" spans="1:24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</row>
    <row r="141" spans="1:24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</row>
    <row r="142" spans="1:24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</row>
    <row r="143" spans="1:24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</row>
    <row r="144" spans="1:24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</row>
    <row r="145" spans="1:24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</row>
    <row r="146" spans="1:24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</row>
  </sheetData>
  <mergeCells count="19">
    <mergeCell ref="A40:B40"/>
    <mergeCell ref="A3:A4"/>
    <mergeCell ref="B3:B4"/>
    <mergeCell ref="C3:M3"/>
    <mergeCell ref="A17:B17"/>
    <mergeCell ref="A18:B18"/>
    <mergeCell ref="A19:B19"/>
    <mergeCell ref="A26:A31"/>
    <mergeCell ref="A38:B38"/>
    <mergeCell ref="A39:B39"/>
    <mergeCell ref="A32:A37"/>
    <mergeCell ref="C24:N24"/>
    <mergeCell ref="U3:U4"/>
    <mergeCell ref="A24:A25"/>
    <mergeCell ref="B24:B25"/>
    <mergeCell ref="A5:A10"/>
    <mergeCell ref="A11:A16"/>
    <mergeCell ref="O3:T3"/>
    <mergeCell ref="U5:U19"/>
  </mergeCells>
  <phoneticPr fontId="2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90" zoomScaleNormal="90" workbookViewId="0">
      <selection activeCell="C3" sqref="C3:T3"/>
    </sheetView>
  </sheetViews>
  <sheetFormatPr defaultRowHeight="12.75" x14ac:dyDescent="0.2"/>
  <cols>
    <col min="1" max="1" width="13.85546875" customWidth="1"/>
    <col min="2" max="2" width="22.5703125" customWidth="1"/>
    <col min="21" max="21" width="10" customWidth="1"/>
  </cols>
  <sheetData>
    <row r="1" spans="1:21" ht="15.75" x14ac:dyDescent="0.25">
      <c r="A1" s="1" t="s">
        <v>43</v>
      </c>
    </row>
    <row r="3" spans="1:21" ht="15" customHeight="1" x14ac:dyDescent="0.2">
      <c r="A3" s="120" t="s">
        <v>4</v>
      </c>
      <c r="B3" s="120" t="s">
        <v>5</v>
      </c>
      <c r="C3" s="132" t="s">
        <v>6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92"/>
      <c r="O3" s="92"/>
      <c r="P3" s="145" t="s">
        <v>9</v>
      </c>
      <c r="Q3" s="146"/>
      <c r="R3" s="146"/>
      <c r="S3" s="146"/>
      <c r="T3" s="147"/>
      <c r="U3" s="138" t="s">
        <v>24</v>
      </c>
    </row>
    <row r="4" spans="1:21" ht="24" x14ac:dyDescent="0.2">
      <c r="A4" s="120"/>
      <c r="B4" s="120"/>
      <c r="C4" s="83">
        <v>2005</v>
      </c>
      <c r="D4" s="83">
        <v>2006</v>
      </c>
      <c r="E4" s="83">
        <v>2007</v>
      </c>
      <c r="F4" s="83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3">
        <v>2014</v>
      </c>
      <c r="M4" s="83">
        <v>2015</v>
      </c>
      <c r="N4" s="83">
        <v>2016</v>
      </c>
      <c r="O4" s="84" t="s">
        <v>77</v>
      </c>
      <c r="P4" s="84" t="s">
        <v>78</v>
      </c>
      <c r="Q4" s="84" t="s">
        <v>36</v>
      </c>
      <c r="R4" s="84" t="s">
        <v>11</v>
      </c>
      <c r="S4" s="84" t="s">
        <v>8</v>
      </c>
      <c r="T4" s="84" t="s">
        <v>76</v>
      </c>
      <c r="U4" s="139"/>
    </row>
    <row r="5" spans="1:21" ht="22.5" x14ac:dyDescent="0.2">
      <c r="A5" s="140" t="s">
        <v>7</v>
      </c>
      <c r="B5" s="76" t="s">
        <v>20</v>
      </c>
      <c r="C5" s="78">
        <v>0.27741853872000005</v>
      </c>
      <c r="D5" s="78">
        <v>0.27628699595599998</v>
      </c>
      <c r="E5" s="78">
        <v>0.27360139118583399</v>
      </c>
      <c r="F5" s="78">
        <v>0.26299652587925271</v>
      </c>
      <c r="G5" s="78">
        <v>0.28234028931129068</v>
      </c>
      <c r="H5" s="78">
        <v>0.30860431015292578</v>
      </c>
      <c r="I5" s="78">
        <v>0.26963538386974778</v>
      </c>
      <c r="J5" s="78">
        <v>0.29470999063702041</v>
      </c>
      <c r="K5" s="78">
        <v>0.32040865405903801</v>
      </c>
      <c r="L5" s="78">
        <v>0.31581188054386689</v>
      </c>
      <c r="M5" s="78">
        <v>0.371194597873027</v>
      </c>
      <c r="N5" s="79">
        <v>0.3547111930725107</v>
      </c>
      <c r="O5" s="57">
        <f>(N5-M5)/M5</f>
        <v>-4.4406370391615206E-2</v>
      </c>
      <c r="P5" s="57">
        <f>(N5-L5)/L5</f>
        <v>0.12317241663503734</v>
      </c>
      <c r="Q5" s="57">
        <f t="shared" ref="Q5:Q20" si="0">(K5-C5)/C5</f>
        <v>0.15496482512449575</v>
      </c>
      <c r="R5" s="57">
        <f t="shared" ref="R5:R20" si="1">(L5-C5)/C5</f>
        <v>0.13839501138248525</v>
      </c>
      <c r="S5" s="57">
        <f t="shared" ref="S5:S20" si="2">(M5-C5)/C5</f>
        <v>0.33803097509527147</v>
      </c>
      <c r="T5" s="57">
        <f t="shared" ref="T5:T20" si="3">(N5-C5)/C5</f>
        <v>0.27861387601973681</v>
      </c>
      <c r="U5" s="128" t="s">
        <v>18</v>
      </c>
    </row>
    <row r="6" spans="1:21" ht="22.5" x14ac:dyDescent="0.2">
      <c r="A6" s="141"/>
      <c r="B6" s="76" t="s">
        <v>21</v>
      </c>
      <c r="C6" s="78">
        <v>2.8468782110000004</v>
      </c>
      <c r="D6" s="78">
        <v>2.6531710989999997</v>
      </c>
      <c r="E6" s="78">
        <v>2.1329699100000008</v>
      </c>
      <c r="F6" s="78">
        <v>3.0221014099999994</v>
      </c>
      <c r="G6" s="78">
        <v>2.7066442038200003</v>
      </c>
      <c r="H6" s="78">
        <v>2.7094511730314101</v>
      </c>
      <c r="I6" s="78">
        <v>2.6033197666000794</v>
      </c>
      <c r="J6" s="78">
        <v>2.5177460983101758</v>
      </c>
      <c r="K6" s="78">
        <v>2.5967501282103718</v>
      </c>
      <c r="L6" s="78">
        <v>2.3677818217871995</v>
      </c>
      <c r="M6" s="78">
        <v>2.8058118438757909</v>
      </c>
      <c r="N6" s="79">
        <v>2.9952633577486543</v>
      </c>
      <c r="O6" s="57">
        <f t="shared" ref="O6:O20" si="4">(N6-M6)/M6</f>
        <v>6.7521104198906556E-2</v>
      </c>
      <c r="P6" s="57">
        <f t="shared" ref="P6:P20" si="5">(N6-L6)/L6</f>
        <v>0.26500817355200079</v>
      </c>
      <c r="Q6" s="57">
        <f t="shared" si="0"/>
        <v>-8.7860478830166788E-2</v>
      </c>
      <c r="R6" s="57">
        <f t="shared" si="1"/>
        <v>-0.16828833329140289</v>
      </c>
      <c r="S6" s="57">
        <f t="shared" si="2"/>
        <v>-1.4425052313630398E-2</v>
      </c>
      <c r="T6" s="57">
        <f t="shared" si="3"/>
        <v>5.2122056424932839E-2</v>
      </c>
      <c r="U6" s="129"/>
    </row>
    <row r="7" spans="1:21" ht="26.65" customHeight="1" x14ac:dyDescent="0.2">
      <c r="A7" s="141"/>
      <c r="B7" s="76" t="s">
        <v>38</v>
      </c>
      <c r="C7" s="78">
        <v>0.61628995228000005</v>
      </c>
      <c r="D7" s="78">
        <v>0.60717768000000005</v>
      </c>
      <c r="E7" s="78">
        <v>0.53221597546000021</v>
      </c>
      <c r="F7" s="78">
        <v>0.49612878840000008</v>
      </c>
      <c r="G7" s="78">
        <v>0.34927066329400003</v>
      </c>
      <c r="H7" s="78">
        <v>0.36889220741999995</v>
      </c>
      <c r="I7" s="78">
        <v>0.49574722948000005</v>
      </c>
      <c r="J7" s="78">
        <v>0.44463373680000001</v>
      </c>
      <c r="K7" s="78">
        <v>0.38952377799999999</v>
      </c>
      <c r="L7" s="78">
        <v>0.37737346199999999</v>
      </c>
      <c r="M7" s="78">
        <v>0.3490030594400001</v>
      </c>
      <c r="N7" s="79">
        <v>0.35348124200000003</v>
      </c>
      <c r="O7" s="57">
        <f t="shared" si="4"/>
        <v>1.2831356169729545E-2</v>
      </c>
      <c r="P7" s="57">
        <f t="shared" si="5"/>
        <v>-6.3311871145830506E-2</v>
      </c>
      <c r="Q7" s="57">
        <f t="shared" si="0"/>
        <v>-0.36795370984236492</v>
      </c>
      <c r="R7" s="57">
        <f t="shared" si="1"/>
        <v>-0.38766896879644847</v>
      </c>
      <c r="S7" s="57">
        <f t="shared" si="2"/>
        <v>-0.4337031487389284</v>
      </c>
      <c r="T7" s="57">
        <f t="shared" si="3"/>
        <v>-0.42643679214260127</v>
      </c>
      <c r="U7" s="129"/>
    </row>
    <row r="8" spans="1:21" ht="22.5" x14ac:dyDescent="0.2">
      <c r="A8" s="141"/>
      <c r="B8" s="76" t="s">
        <v>39</v>
      </c>
      <c r="C8" s="78">
        <v>11.840920154800001</v>
      </c>
      <c r="D8" s="78">
        <v>12.363056615200001</v>
      </c>
      <c r="E8" s="78">
        <v>11.965431868000003</v>
      </c>
      <c r="F8" s="78">
        <v>12.419041865800002</v>
      </c>
      <c r="G8" s="78">
        <v>12.590630874200002</v>
      </c>
      <c r="H8" s="78">
        <v>12.441330787600004</v>
      </c>
      <c r="I8" s="78">
        <v>12.141740658800002</v>
      </c>
      <c r="J8" s="78">
        <v>12.155721157200002</v>
      </c>
      <c r="K8" s="78">
        <v>11.773280318999999</v>
      </c>
      <c r="L8" s="78">
        <v>11.008511603000002</v>
      </c>
      <c r="M8" s="78">
        <v>10.504282995599999</v>
      </c>
      <c r="N8" s="79">
        <v>10.408194701000001</v>
      </c>
      <c r="O8" s="57">
        <f t="shared" si="4"/>
        <v>-9.1475348331958358E-3</v>
      </c>
      <c r="P8" s="57">
        <f t="shared" si="5"/>
        <v>-5.4532067880675612E-2</v>
      </c>
      <c r="Q8" s="57">
        <f t="shared" si="0"/>
        <v>-5.7123800275422016E-3</v>
      </c>
      <c r="R8" s="57">
        <f t="shared" si="1"/>
        <v>-7.0299312968727504E-2</v>
      </c>
      <c r="S8" s="57">
        <f t="shared" si="2"/>
        <v>-0.11288287917879121</v>
      </c>
      <c r="T8" s="57">
        <f t="shared" si="3"/>
        <v>-0.12099781394262761</v>
      </c>
      <c r="U8" s="129"/>
    </row>
    <row r="9" spans="1:21" ht="24.75" customHeight="1" x14ac:dyDescent="0.2">
      <c r="A9" s="141"/>
      <c r="B9" s="76" t="s">
        <v>40</v>
      </c>
      <c r="C9" s="78">
        <v>1.5090227643720933</v>
      </c>
      <c r="D9" s="78">
        <v>1.4583377972093023</v>
      </c>
      <c r="E9" s="78">
        <v>1.2588287895348838</v>
      </c>
      <c r="F9" s="78">
        <v>1.3129270095348839</v>
      </c>
      <c r="G9" s="78">
        <v>1.1082251162790697</v>
      </c>
      <c r="H9" s="78">
        <v>1.0849536003627906</v>
      </c>
      <c r="I9" s="78">
        <v>1.2887711967627908</v>
      </c>
      <c r="J9" s="78">
        <v>1.0606323688372097</v>
      </c>
      <c r="K9" s="78">
        <v>1.1516081403813956</v>
      </c>
      <c r="L9" s="78">
        <v>1.1399243907999999</v>
      </c>
      <c r="M9" s="78">
        <v>0.90590873720000009</v>
      </c>
      <c r="N9" s="79">
        <v>0.94391011618486054</v>
      </c>
      <c r="O9" s="57">
        <f t="shared" si="4"/>
        <v>4.1948352438144959E-2</v>
      </c>
      <c r="P9" s="57">
        <f t="shared" si="5"/>
        <v>-0.17195375079006453</v>
      </c>
      <c r="Q9" s="57">
        <f t="shared" si="0"/>
        <v>-0.2368517112062378</v>
      </c>
      <c r="R9" s="57">
        <f t="shared" si="1"/>
        <v>-0.24459430453037323</v>
      </c>
      <c r="S9" s="57">
        <f t="shared" si="2"/>
        <v>-0.39967192106810256</v>
      </c>
      <c r="T9" s="57">
        <f t="shared" si="3"/>
        <v>-0.37448914723455279</v>
      </c>
      <c r="U9" s="129"/>
    </row>
    <row r="10" spans="1:21" x14ac:dyDescent="0.2">
      <c r="A10" s="142"/>
      <c r="B10" s="72" t="s">
        <v>26</v>
      </c>
      <c r="C10" s="85">
        <f>SUM(C5:C9)</f>
        <v>17.090529621172095</v>
      </c>
      <c r="D10" s="85">
        <f t="shared" ref="D10:N10" si="6">SUM(D5:D9)</f>
        <v>17.358030187365305</v>
      </c>
      <c r="E10" s="85">
        <f t="shared" si="6"/>
        <v>16.163047934180721</v>
      </c>
      <c r="F10" s="85">
        <f t="shared" si="6"/>
        <v>17.513195599614139</v>
      </c>
      <c r="G10" s="85">
        <f t="shared" si="6"/>
        <v>17.037111146904362</v>
      </c>
      <c r="H10" s="85">
        <f t="shared" si="6"/>
        <v>16.91323207856713</v>
      </c>
      <c r="I10" s="85">
        <f t="shared" si="6"/>
        <v>16.799214235512618</v>
      </c>
      <c r="J10" s="85">
        <f t="shared" si="6"/>
        <v>16.473443351784411</v>
      </c>
      <c r="K10" s="85">
        <f t="shared" si="6"/>
        <v>16.231571019650804</v>
      </c>
      <c r="L10" s="85">
        <f t="shared" si="6"/>
        <v>15.209403158131067</v>
      </c>
      <c r="M10" s="85">
        <f t="shared" si="6"/>
        <v>14.936201233988818</v>
      </c>
      <c r="N10" s="85">
        <f t="shared" si="6"/>
        <v>15.055560610006026</v>
      </c>
      <c r="O10" s="63">
        <f t="shared" si="4"/>
        <v>7.9912806574668812E-3</v>
      </c>
      <c r="P10" s="63">
        <f t="shared" si="5"/>
        <v>-1.0114962863798895E-2</v>
      </c>
      <c r="Q10" s="63">
        <f t="shared" si="0"/>
        <v>-5.0259331955236512E-2</v>
      </c>
      <c r="R10" s="63">
        <f t="shared" si="1"/>
        <v>-0.11006835392103063</v>
      </c>
      <c r="S10" s="63">
        <f t="shared" si="2"/>
        <v>-0.12605392781476188</v>
      </c>
      <c r="T10" s="63">
        <f t="shared" si="3"/>
        <v>-0.11906997947243883</v>
      </c>
      <c r="U10" s="129"/>
    </row>
    <row r="11" spans="1:21" ht="20.45" customHeight="1" x14ac:dyDescent="0.2">
      <c r="A11" s="124" t="s">
        <v>30</v>
      </c>
      <c r="B11" s="76" t="s">
        <v>10</v>
      </c>
      <c r="C11" s="78">
        <v>12.344637373000001</v>
      </c>
      <c r="D11" s="78">
        <v>10.959655680000001</v>
      </c>
      <c r="E11" s="78">
        <v>9.6685201660000004</v>
      </c>
      <c r="F11" s="78">
        <v>9.1761979329999992</v>
      </c>
      <c r="G11" s="78">
        <v>8.7047564810000004</v>
      </c>
      <c r="H11" s="78">
        <v>8.4204309120000005</v>
      </c>
      <c r="I11" s="78">
        <v>6.1400818279999996</v>
      </c>
      <c r="J11" s="78">
        <v>7.1136749324140442</v>
      </c>
      <c r="K11" s="78">
        <v>4.6650157207049165</v>
      </c>
      <c r="L11" s="78">
        <v>4.6449735764689617</v>
      </c>
      <c r="M11" s="78">
        <v>3.6555077934744205</v>
      </c>
      <c r="N11" s="79">
        <v>4.2512926386837</v>
      </c>
      <c r="O11" s="57">
        <f t="shared" si="4"/>
        <v>0.16298278621449985</v>
      </c>
      <c r="P11" s="57">
        <f t="shared" si="5"/>
        <v>-8.4754182409048695E-2</v>
      </c>
      <c r="Q11" s="57">
        <f t="shared" si="0"/>
        <v>-0.62210184230213461</v>
      </c>
      <c r="R11" s="57">
        <f t="shared" si="1"/>
        <v>-0.62372539296874163</v>
      </c>
      <c r="S11" s="57">
        <f t="shared" si="2"/>
        <v>-0.70387888416473943</v>
      </c>
      <c r="T11" s="57">
        <f t="shared" si="3"/>
        <v>-0.65561623964896187</v>
      </c>
      <c r="U11" s="129"/>
    </row>
    <row r="12" spans="1:21" ht="20.45" customHeight="1" x14ac:dyDescent="0.2">
      <c r="A12" s="125"/>
      <c r="B12" s="76" t="s">
        <v>12</v>
      </c>
      <c r="C12" s="78">
        <v>0.34084500000000001</v>
      </c>
      <c r="D12" s="78">
        <v>0.32456999999999997</v>
      </c>
      <c r="E12" s="78">
        <v>0.33479999999999999</v>
      </c>
      <c r="F12" s="78">
        <v>0.33851999999999999</v>
      </c>
      <c r="G12" s="78">
        <v>0.25900500000000004</v>
      </c>
      <c r="H12" s="78">
        <v>0.27435000000000004</v>
      </c>
      <c r="I12" s="78">
        <v>0.28597500000000003</v>
      </c>
      <c r="J12" s="78">
        <v>0.269235</v>
      </c>
      <c r="K12" s="78">
        <v>0.24784500000000004</v>
      </c>
      <c r="L12" s="78">
        <v>0.25947000000000003</v>
      </c>
      <c r="M12" s="78">
        <v>0.24273000000000003</v>
      </c>
      <c r="N12" s="79">
        <v>0.23503714882749019</v>
      </c>
      <c r="O12" s="57">
        <f t="shared" si="4"/>
        <v>-3.1693038242120213E-2</v>
      </c>
      <c r="P12" s="57">
        <f t="shared" si="5"/>
        <v>-9.4164455129725377E-2</v>
      </c>
      <c r="Q12" s="57">
        <f t="shared" si="0"/>
        <v>-0.2728512960436561</v>
      </c>
      <c r="R12" s="57">
        <f t="shared" si="1"/>
        <v>-0.2387448840381991</v>
      </c>
      <c r="S12" s="57">
        <f t="shared" si="2"/>
        <v>-0.28785811732605721</v>
      </c>
      <c r="T12" s="57">
        <f t="shared" si="3"/>
        <v>-0.31042805724745798</v>
      </c>
      <c r="U12" s="129"/>
    </row>
    <row r="13" spans="1:21" ht="20.45" customHeight="1" x14ac:dyDescent="0.2">
      <c r="A13" s="125"/>
      <c r="B13" s="76" t="s">
        <v>13</v>
      </c>
      <c r="C13" s="78">
        <v>8.0257000000000002E-3</v>
      </c>
      <c r="D13" s="78">
        <v>8.1241999999999998E-3</v>
      </c>
      <c r="E13" s="78">
        <v>9.0088000000000008E-3</v>
      </c>
      <c r="F13" s="78">
        <v>9.5543999999999994E-3</v>
      </c>
      <c r="G13" s="78">
        <v>6.6925999999999999E-3</v>
      </c>
      <c r="H13" s="78">
        <v>7.9702999999999996E-3</v>
      </c>
      <c r="I13" s="78">
        <v>8.2889999999999995E-3</v>
      </c>
      <c r="J13" s="78">
        <v>8.6858999999999999E-3</v>
      </c>
      <c r="K13" s="78">
        <v>9.1173000000000001E-3</v>
      </c>
      <c r="L13" s="78">
        <v>9.948499999999999E-3</v>
      </c>
      <c r="M13" s="78">
        <v>1.04555E-2</v>
      </c>
      <c r="N13" s="79">
        <v>1.11223E-2</v>
      </c>
      <c r="O13" s="57">
        <f t="shared" si="4"/>
        <v>6.3775046626177653E-2</v>
      </c>
      <c r="P13" s="57">
        <f t="shared" si="5"/>
        <v>0.11798763632708459</v>
      </c>
      <c r="Q13" s="57">
        <f t="shared" si="0"/>
        <v>0.1360130580510111</v>
      </c>
      <c r="R13" s="57">
        <f t="shared" si="1"/>
        <v>0.23958034813162699</v>
      </c>
      <c r="S13" s="57">
        <f t="shared" si="2"/>
        <v>0.30275240788965441</v>
      </c>
      <c r="T13" s="57">
        <f t="shared" si="3"/>
        <v>0.3858355034451823</v>
      </c>
      <c r="U13" s="129"/>
    </row>
    <row r="14" spans="1:21" ht="20.45" customHeight="1" x14ac:dyDescent="0.2">
      <c r="A14" s="125"/>
      <c r="B14" s="76" t="s">
        <v>14</v>
      </c>
      <c r="C14" s="78">
        <v>1.5025664955669619E-2</v>
      </c>
      <c r="D14" s="78">
        <v>1.7050863275781612E-2</v>
      </c>
      <c r="E14" s="78">
        <v>1.5940270648623422E-2</v>
      </c>
      <c r="F14" s="78">
        <v>1.6920205319645356E-2</v>
      </c>
      <c r="G14" s="78">
        <v>1.4699020065328975E-2</v>
      </c>
      <c r="H14" s="78">
        <v>1.7704153056462901E-2</v>
      </c>
      <c r="I14" s="78">
        <v>1.4633691087260849E-2</v>
      </c>
      <c r="J14" s="78">
        <v>1.3392440503966402E-2</v>
      </c>
      <c r="K14" s="78">
        <v>1.280447970135324E-2</v>
      </c>
      <c r="L14" s="78">
        <v>1.3000466635557628E-2</v>
      </c>
      <c r="M14" s="78">
        <v>1.2216518898740083E-2</v>
      </c>
      <c r="N14" s="79">
        <v>1.1824545030331313E-2</v>
      </c>
      <c r="O14" s="57">
        <f t="shared" si="4"/>
        <v>-3.2085561497326026E-2</v>
      </c>
      <c r="P14" s="57">
        <f t="shared" si="5"/>
        <v>-9.045226130653243E-2</v>
      </c>
      <c r="Q14" s="57">
        <f t="shared" si="0"/>
        <v>-0.1478260869565218</v>
      </c>
      <c r="R14" s="57">
        <f t="shared" si="1"/>
        <v>-0.13478260869565212</v>
      </c>
      <c r="S14" s="57">
        <f t="shared" si="2"/>
        <v>-0.18695652173913033</v>
      </c>
      <c r="T14" s="57">
        <f t="shared" si="3"/>
        <v>-0.21304347826086933</v>
      </c>
      <c r="U14" s="129"/>
    </row>
    <row r="15" spans="1:21" ht="20.45" customHeight="1" x14ac:dyDescent="0.2">
      <c r="A15" s="125"/>
      <c r="B15" s="76" t="s">
        <v>15</v>
      </c>
      <c r="C15" s="78">
        <v>1.6175E-4</v>
      </c>
      <c r="D15" s="78">
        <v>2.7300000000000002E-4</v>
      </c>
      <c r="E15" s="78">
        <v>2.8624999999999999E-4</v>
      </c>
      <c r="F15" s="78">
        <v>2.5099999999999998E-4</v>
      </c>
      <c r="G15" s="78">
        <v>2.5375000000000002E-4</v>
      </c>
      <c r="H15" s="78">
        <v>2.5700000000000001E-4</v>
      </c>
      <c r="I15" s="78">
        <v>2.1550000000000001E-4</v>
      </c>
      <c r="J15" s="78">
        <v>3.325E-4</v>
      </c>
      <c r="K15" s="78">
        <v>3.1250000000000001E-4</v>
      </c>
      <c r="L15" s="78">
        <v>3.0800000000000001E-4</v>
      </c>
      <c r="M15" s="78">
        <v>3.1250000000000001E-4</v>
      </c>
      <c r="N15" s="79">
        <v>3.2574999999999998E-4</v>
      </c>
      <c r="O15" s="57">
        <f t="shared" si="4"/>
        <v>4.2399999999999903E-2</v>
      </c>
      <c r="P15" s="57">
        <f t="shared" si="5"/>
        <v>5.7629870129870031E-2</v>
      </c>
      <c r="Q15" s="57">
        <f t="shared" si="0"/>
        <v>0.93199381761978362</v>
      </c>
      <c r="R15" s="57">
        <f t="shared" si="1"/>
        <v>0.90417310664605877</v>
      </c>
      <c r="S15" s="57">
        <f t="shared" si="2"/>
        <v>0.93199381761978362</v>
      </c>
      <c r="T15" s="57">
        <f t="shared" si="3"/>
        <v>1.0139103554868623</v>
      </c>
      <c r="U15" s="129"/>
    </row>
    <row r="16" spans="1:21" s="6" customFormat="1" ht="22.15" customHeight="1" x14ac:dyDescent="0.2">
      <c r="A16" s="126"/>
      <c r="B16" s="72" t="s">
        <v>26</v>
      </c>
      <c r="C16" s="80">
        <f>SUM(C11:C15)</f>
        <v>12.708695487955669</v>
      </c>
      <c r="D16" s="80">
        <f t="shared" ref="D16:N16" si="7">SUM(D11:D15)</f>
        <v>11.309673743275781</v>
      </c>
      <c r="E16" s="80">
        <f t="shared" si="7"/>
        <v>10.028555486648624</v>
      </c>
      <c r="F16" s="80">
        <f t="shared" si="7"/>
        <v>9.5414435383196459</v>
      </c>
      <c r="G16" s="80">
        <f t="shared" si="7"/>
        <v>8.9854068510653295</v>
      </c>
      <c r="H16" s="80">
        <f t="shared" si="7"/>
        <v>8.720712365056464</v>
      </c>
      <c r="I16" s="80">
        <f t="shared" si="7"/>
        <v>6.4491950190872611</v>
      </c>
      <c r="J16" s="80">
        <f t="shared" si="7"/>
        <v>7.4053207729180102</v>
      </c>
      <c r="K16" s="80">
        <f t="shared" si="7"/>
        <v>4.9350950004062692</v>
      </c>
      <c r="L16" s="80">
        <f t="shared" si="7"/>
        <v>4.9277005431045202</v>
      </c>
      <c r="M16" s="80">
        <f t="shared" si="7"/>
        <v>3.9212223123731604</v>
      </c>
      <c r="N16" s="80">
        <f t="shared" si="7"/>
        <v>4.5096023825415212</v>
      </c>
      <c r="O16" s="63">
        <f t="shared" si="4"/>
        <v>0.15005016887508929</v>
      </c>
      <c r="P16" s="63">
        <f t="shared" si="5"/>
        <v>-8.4846503334715884E-2</v>
      </c>
      <c r="Q16" s="63">
        <f t="shared" si="0"/>
        <v>-0.6116757219430291</v>
      </c>
      <c r="R16" s="63">
        <f t="shared" si="1"/>
        <v>-0.61225756429724687</v>
      </c>
      <c r="S16" s="63">
        <f t="shared" si="2"/>
        <v>-0.69145359442364518</v>
      </c>
      <c r="T16" s="63">
        <f t="shared" si="3"/>
        <v>-0.64515615416111138</v>
      </c>
      <c r="U16" s="129"/>
    </row>
    <row r="17" spans="1:30" s="6" customFormat="1" ht="22.15" customHeight="1" x14ac:dyDescent="0.2">
      <c r="A17" s="136" t="s">
        <v>22</v>
      </c>
      <c r="B17" s="137"/>
      <c r="C17" s="80">
        <v>17.290485775686996</v>
      </c>
      <c r="D17" s="80">
        <v>17.75687764231456</v>
      </c>
      <c r="E17" s="80">
        <v>20.440430025536998</v>
      </c>
      <c r="F17" s="80">
        <v>15.688335227567357</v>
      </c>
      <c r="G17" s="80">
        <v>14.341165317100158</v>
      </c>
      <c r="H17" s="80">
        <v>14.677761730002716</v>
      </c>
      <c r="I17" s="80">
        <v>14.408146784532599</v>
      </c>
      <c r="J17" s="80">
        <v>13.491495231321398</v>
      </c>
      <c r="K17" s="80">
        <v>12.44731086504256</v>
      </c>
      <c r="L17" s="80">
        <v>14.513280764171926</v>
      </c>
      <c r="M17" s="80">
        <v>15.472797537791999</v>
      </c>
      <c r="N17" s="80">
        <v>16.124740907763837</v>
      </c>
      <c r="O17" s="63">
        <f t="shared" si="4"/>
        <v>4.2134809066006237E-2</v>
      </c>
      <c r="P17" s="63">
        <f t="shared" si="5"/>
        <v>0.1110334851076558</v>
      </c>
      <c r="Q17" s="63">
        <f t="shared" si="0"/>
        <v>-0.28010635290852631</v>
      </c>
      <c r="R17" s="63">
        <f t="shared" si="1"/>
        <v>-0.16062041561725438</v>
      </c>
      <c r="S17" s="63">
        <f t="shared" si="2"/>
        <v>-0.1051264991323111</v>
      </c>
      <c r="T17" s="63">
        <f t="shared" si="3"/>
        <v>-6.7421175035022471E-2</v>
      </c>
      <c r="U17" s="129"/>
    </row>
    <row r="18" spans="1:30" x14ac:dyDescent="0.2">
      <c r="A18" s="143" t="s">
        <v>1</v>
      </c>
      <c r="B18" s="143"/>
      <c r="C18" s="78">
        <v>5.7360750467509991</v>
      </c>
      <c r="D18" s="78">
        <v>5.5897459508989993</v>
      </c>
      <c r="E18" s="78">
        <v>6.1191655041538002</v>
      </c>
      <c r="F18" s="78">
        <v>4.7389225448761998</v>
      </c>
      <c r="G18" s="78">
        <v>4.6428712038099995</v>
      </c>
      <c r="H18" s="78">
        <v>5.3093527135040013</v>
      </c>
      <c r="I18" s="78">
        <v>5.6863732559000004</v>
      </c>
      <c r="J18" s="78">
        <v>5.5247541096000008</v>
      </c>
      <c r="K18" s="78">
        <v>5.8630635200081853</v>
      </c>
      <c r="L18" s="78">
        <v>6.0280005164299997</v>
      </c>
      <c r="M18" s="78">
        <v>5.1319806186500001</v>
      </c>
      <c r="N18" s="79">
        <v>5.3568187862000016</v>
      </c>
      <c r="O18" s="57">
        <f t="shared" si="4"/>
        <v>4.381118797154511E-2</v>
      </c>
      <c r="P18" s="57">
        <f t="shared" si="5"/>
        <v>-0.11134400675657144</v>
      </c>
      <c r="Q18" s="57">
        <f t="shared" si="0"/>
        <v>2.2138565521229437E-2</v>
      </c>
      <c r="R18" s="57">
        <f t="shared" si="1"/>
        <v>5.089289580413555E-2</v>
      </c>
      <c r="S18" s="57">
        <f t="shared" si="2"/>
        <v>-0.10531494500637111</v>
      </c>
      <c r="T18" s="57">
        <f t="shared" si="3"/>
        <v>-6.611772988671305E-2</v>
      </c>
      <c r="U18" s="129"/>
    </row>
    <row r="19" spans="1:30" x14ac:dyDescent="0.2">
      <c r="A19" s="143" t="s">
        <v>23</v>
      </c>
      <c r="B19" s="143"/>
      <c r="C19" s="78">
        <v>2.0805451775000003</v>
      </c>
      <c r="D19" s="78">
        <v>2.1209150339999998</v>
      </c>
      <c r="E19" s="78">
        <v>1.9594282295000001</v>
      </c>
      <c r="F19" s="78">
        <v>1.9341769314999999</v>
      </c>
      <c r="G19" s="78">
        <v>1.7087707486000001</v>
      </c>
      <c r="H19" s="78">
        <v>1.7468805824000004</v>
      </c>
      <c r="I19" s="78">
        <v>1.9156551117</v>
      </c>
      <c r="J19" s="78">
        <v>1.5893169598500003</v>
      </c>
      <c r="K19" s="78">
        <v>1.3037363097999999</v>
      </c>
      <c r="L19" s="78">
        <v>1.1827355027999997</v>
      </c>
      <c r="M19" s="78">
        <v>1.0985104421240002</v>
      </c>
      <c r="N19" s="79">
        <v>0.60011639426000007</v>
      </c>
      <c r="O19" s="57">
        <f t="shared" si="4"/>
        <v>-0.45369987280261215</v>
      </c>
      <c r="P19" s="57">
        <f t="shared" si="5"/>
        <v>-0.49260304367351049</v>
      </c>
      <c r="Q19" s="57">
        <f t="shared" si="0"/>
        <v>-0.37336794033639786</v>
      </c>
      <c r="R19" s="57">
        <f t="shared" si="1"/>
        <v>-0.43152616170479696</v>
      </c>
      <c r="S19" s="57">
        <f t="shared" si="2"/>
        <v>-0.47200836876612356</v>
      </c>
      <c r="T19" s="57">
        <f t="shared" si="3"/>
        <v>-0.71155810469777703</v>
      </c>
      <c r="U19" s="129"/>
    </row>
    <row r="20" spans="1:30" ht="15.75" x14ac:dyDescent="0.2">
      <c r="A20" s="144" t="s">
        <v>27</v>
      </c>
      <c r="B20" s="144"/>
      <c r="C20" s="81">
        <f t="shared" ref="C20:L20" si="8">C10+C16+C17+C18+C19</f>
        <v>54.906331109065761</v>
      </c>
      <c r="D20" s="81">
        <f t="shared" si="8"/>
        <v>54.135242557854646</v>
      </c>
      <c r="E20" s="81">
        <f t="shared" si="8"/>
        <v>54.71062718002014</v>
      </c>
      <c r="F20" s="81">
        <f t="shared" si="8"/>
        <v>49.416073841877342</v>
      </c>
      <c r="G20" s="81">
        <f t="shared" si="8"/>
        <v>46.715325267479855</v>
      </c>
      <c r="H20" s="81">
        <f t="shared" si="8"/>
        <v>47.36793946953032</v>
      </c>
      <c r="I20" s="81">
        <f t="shared" si="8"/>
        <v>45.258584406732474</v>
      </c>
      <c r="J20" s="81">
        <f t="shared" si="8"/>
        <v>44.484330425473829</v>
      </c>
      <c r="K20" s="81">
        <f t="shared" si="8"/>
        <v>40.780776714907816</v>
      </c>
      <c r="L20" s="81">
        <f t="shared" si="8"/>
        <v>41.86112048463751</v>
      </c>
      <c r="M20" s="81">
        <f>M10+M16+M17+M18+M19</f>
        <v>40.560712144927976</v>
      </c>
      <c r="N20" s="82">
        <f>N10+N16+N17+N18+N19</f>
        <v>41.646839080771386</v>
      </c>
      <c r="O20" s="96">
        <f t="shared" si="4"/>
        <v>2.6777807351176592E-2</v>
      </c>
      <c r="P20" s="96">
        <f t="shared" si="5"/>
        <v>-5.1188645068581664E-3</v>
      </c>
      <c r="Q20" s="94">
        <f t="shared" si="0"/>
        <v>-0.25726640459911604</v>
      </c>
      <c r="R20" s="94">
        <f t="shared" si="1"/>
        <v>-0.23759028077318234</v>
      </c>
      <c r="S20" s="94">
        <f t="shared" si="2"/>
        <v>-0.26127440450613415</v>
      </c>
      <c r="T20" s="94">
        <f t="shared" si="3"/>
        <v>-0.24149295282461619</v>
      </c>
      <c r="U20" s="130"/>
    </row>
    <row r="21" spans="1:30" x14ac:dyDescent="0.2">
      <c r="A21" s="7" t="s">
        <v>17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4"/>
      <c r="T21" s="4"/>
      <c r="U21" s="5"/>
    </row>
    <row r="22" spans="1:30" x14ac:dyDescent="0.2">
      <c r="M22" s="73"/>
      <c r="Q22" s="74"/>
      <c r="R22" s="74"/>
    </row>
    <row r="23" spans="1:30" ht="15.75" x14ac:dyDescent="0.25">
      <c r="A23" s="1" t="s">
        <v>44</v>
      </c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0" x14ac:dyDescent="0.2"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ht="15" x14ac:dyDescent="0.25">
      <c r="A25" s="120" t="s">
        <v>4</v>
      </c>
      <c r="B25" s="120" t="s">
        <v>5</v>
      </c>
      <c r="C25" s="120" t="s">
        <v>16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87"/>
      <c r="P25" s="40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 x14ac:dyDescent="0.2">
      <c r="A26" s="120"/>
      <c r="B26" s="120"/>
      <c r="C26" s="77">
        <v>2005</v>
      </c>
      <c r="D26" s="77">
        <v>2006</v>
      </c>
      <c r="E26" s="77">
        <v>2007</v>
      </c>
      <c r="F26" s="77">
        <v>2008</v>
      </c>
      <c r="G26" s="77">
        <v>2009</v>
      </c>
      <c r="H26" s="77">
        <v>2010</v>
      </c>
      <c r="I26" s="77">
        <v>2011</v>
      </c>
      <c r="J26" s="77">
        <v>2012</v>
      </c>
      <c r="K26" s="77">
        <v>2013</v>
      </c>
      <c r="L26" s="77">
        <v>2014</v>
      </c>
      <c r="M26" s="77">
        <v>2015</v>
      </c>
      <c r="N26" s="77">
        <v>2016</v>
      </c>
      <c r="O26" s="50"/>
      <c r="P26" s="50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ht="22.5" x14ac:dyDescent="0.2">
      <c r="A27" s="121" t="s">
        <v>7</v>
      </c>
      <c r="B27" s="9" t="s">
        <v>20</v>
      </c>
      <c r="C27" s="57">
        <f>C5/C$20</f>
        <v>5.0525783296089619E-3</v>
      </c>
      <c r="D27" s="57">
        <f t="shared" ref="D27:L27" si="9">D5/D$20</f>
        <v>5.1036438168856543E-3</v>
      </c>
      <c r="E27" s="57">
        <f t="shared" si="9"/>
        <v>5.0008820093685735E-3</v>
      </c>
      <c r="F27" s="57">
        <f t="shared" si="9"/>
        <v>5.3220846059279184E-3</v>
      </c>
      <c r="G27" s="57">
        <f t="shared" si="9"/>
        <v>6.0438472320311016E-3</v>
      </c>
      <c r="H27" s="57">
        <f t="shared" si="9"/>
        <v>6.5150461178797347E-3</v>
      </c>
      <c r="I27" s="57">
        <f t="shared" si="9"/>
        <v>5.957662781641E-3</v>
      </c>
      <c r="J27" s="57">
        <f t="shared" si="9"/>
        <v>6.625029259027704E-3</v>
      </c>
      <c r="K27" s="57">
        <f t="shared" si="9"/>
        <v>7.8568551133531856E-3</v>
      </c>
      <c r="L27" s="57">
        <f t="shared" si="9"/>
        <v>7.5442768107405475E-3</v>
      </c>
      <c r="M27" s="57">
        <f>M5/M$20</f>
        <v>9.151579896987682E-3</v>
      </c>
      <c r="N27" s="57">
        <f t="shared" ref="N27" si="10">N5/N$20</f>
        <v>8.517121608786947E-3</v>
      </c>
      <c r="O27" s="51"/>
      <c r="P27" s="51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ht="22.5" x14ac:dyDescent="0.2">
      <c r="A28" s="122"/>
      <c r="B28" s="9" t="s">
        <v>21</v>
      </c>
      <c r="C28" s="57">
        <f t="shared" ref="C28:M42" si="11">C6/C$20</f>
        <v>5.1849725769237257E-2</v>
      </c>
      <c r="D28" s="57">
        <f t="shared" si="11"/>
        <v>4.9010052853546197E-2</v>
      </c>
      <c r="E28" s="57">
        <f t="shared" si="11"/>
        <v>3.8986391126200497E-2</v>
      </c>
      <c r="F28" s="57">
        <f t="shared" si="11"/>
        <v>6.1156242798045574E-2</v>
      </c>
      <c r="G28" s="57">
        <f t="shared" si="11"/>
        <v>5.7939106456445642E-2</v>
      </c>
      <c r="H28" s="57">
        <f t="shared" si="11"/>
        <v>5.7200106303426583E-2</v>
      </c>
      <c r="I28" s="57">
        <f t="shared" si="11"/>
        <v>5.7521016194506086E-2</v>
      </c>
      <c r="J28" s="57">
        <f t="shared" si="11"/>
        <v>5.6598493766883709E-2</v>
      </c>
      <c r="K28" s="57">
        <f t="shared" si="11"/>
        <v>6.3675837916571706E-2</v>
      </c>
      <c r="L28" s="57">
        <f t="shared" si="11"/>
        <v>5.6562791305506142E-2</v>
      </c>
      <c r="M28" s="57">
        <f t="shared" si="11"/>
        <v>6.9175606035966786E-2</v>
      </c>
      <c r="N28" s="57">
        <f t="shared" ref="N28" si="12">N6/N$20</f>
        <v>7.1920544844700757E-2</v>
      </c>
      <c r="O28" s="51"/>
      <c r="P28" s="51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 ht="33.75" x14ac:dyDescent="0.2">
      <c r="A29" s="122"/>
      <c r="B29" s="9" t="s">
        <v>38</v>
      </c>
      <c r="C29" s="57">
        <f t="shared" si="11"/>
        <v>1.1224387786097084E-2</v>
      </c>
      <c r="D29" s="57">
        <f t="shared" si="11"/>
        <v>1.1215940879014364E-2</v>
      </c>
      <c r="E29" s="57">
        <f t="shared" si="11"/>
        <v>9.7278353930908869E-3</v>
      </c>
      <c r="F29" s="57">
        <f t="shared" si="11"/>
        <v>1.0039826109769952E-2</v>
      </c>
      <c r="G29" s="57">
        <f t="shared" si="11"/>
        <v>7.476575648230354E-3</v>
      </c>
      <c r="H29" s="57">
        <f t="shared" si="11"/>
        <v>7.7878035555524186E-3</v>
      </c>
      <c r="I29" s="57">
        <f t="shared" si="11"/>
        <v>1.0953661851744855E-2</v>
      </c>
      <c r="J29" s="57">
        <f t="shared" si="11"/>
        <v>9.9952889601184532E-3</v>
      </c>
      <c r="K29" s="57">
        <f t="shared" si="11"/>
        <v>9.5516517677704197E-3</v>
      </c>
      <c r="L29" s="57">
        <f t="shared" si="11"/>
        <v>9.0148915659935859E-3</v>
      </c>
      <c r="M29" s="57">
        <f t="shared" si="11"/>
        <v>8.6044608436107589E-3</v>
      </c>
      <c r="N29" s="57">
        <f t="shared" ref="N29" si="13">N7/N$20</f>
        <v>8.4875887294698586E-3</v>
      </c>
      <c r="O29" s="51"/>
      <c r="P29" s="51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 x14ac:dyDescent="0.2">
      <c r="A30" s="122"/>
      <c r="B30" s="8" t="s">
        <v>39</v>
      </c>
      <c r="C30" s="57">
        <f t="shared" si="11"/>
        <v>0.2156567360379486</v>
      </c>
      <c r="D30" s="57">
        <f t="shared" si="11"/>
        <v>0.22837353322999396</v>
      </c>
      <c r="E30" s="57">
        <f t="shared" si="11"/>
        <v>0.21870397918541279</v>
      </c>
      <c r="F30" s="57">
        <f t="shared" si="11"/>
        <v>0.25131583511751115</v>
      </c>
      <c r="G30" s="57">
        <f t="shared" si="11"/>
        <v>0.2695182106109571</v>
      </c>
      <c r="H30" s="57">
        <f t="shared" si="11"/>
        <v>0.26265298695551148</v>
      </c>
      <c r="I30" s="57">
        <f t="shared" si="11"/>
        <v>0.26827486581736409</v>
      </c>
      <c r="J30" s="57">
        <f t="shared" si="11"/>
        <v>0.27325849441670053</v>
      </c>
      <c r="K30" s="57">
        <f t="shared" si="11"/>
        <v>0.2886968142197292</v>
      </c>
      <c r="L30" s="57">
        <f t="shared" si="11"/>
        <v>0.26297699334254521</v>
      </c>
      <c r="M30" s="57">
        <f t="shared" si="11"/>
        <v>0.25897678911718852</v>
      </c>
      <c r="N30" s="57">
        <f t="shared" ref="N30" si="14">N8/N$20</f>
        <v>0.24991559817574563</v>
      </c>
      <c r="O30" s="51"/>
      <c r="P30" s="51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</row>
    <row r="31" spans="1:30" ht="33.75" x14ac:dyDescent="0.2">
      <c r="A31" s="122"/>
      <c r="B31" s="9" t="s">
        <v>40</v>
      </c>
      <c r="C31" s="57">
        <f t="shared" si="11"/>
        <v>2.7483584021933197E-2</v>
      </c>
      <c r="D31" s="57">
        <f t="shared" si="11"/>
        <v>2.6938787531075866E-2</v>
      </c>
      <c r="E31" s="57">
        <f t="shared" si="11"/>
        <v>2.3008853204932688E-2</v>
      </c>
      <c r="F31" s="57">
        <f t="shared" si="11"/>
        <v>2.6568824826837055E-2</v>
      </c>
      <c r="G31" s="57">
        <f t="shared" si="11"/>
        <v>2.3722945520204767E-2</v>
      </c>
      <c r="H31" s="57">
        <f t="shared" si="11"/>
        <v>2.2904808875224409E-2</v>
      </c>
      <c r="I31" s="57">
        <f t="shared" si="11"/>
        <v>2.8475729271176205E-2</v>
      </c>
      <c r="J31" s="57">
        <f t="shared" si="11"/>
        <v>2.3842830918049326E-2</v>
      </c>
      <c r="K31" s="57">
        <f t="shared" si="11"/>
        <v>2.8238994770308379E-2</v>
      </c>
      <c r="L31" s="57">
        <f t="shared" si="11"/>
        <v>2.7231100782845442E-2</v>
      </c>
      <c r="M31" s="57">
        <f t="shared" si="11"/>
        <v>2.2334635890096963E-2</v>
      </c>
      <c r="N31" s="57">
        <f t="shared" ref="N31" si="15">N9/N$20</f>
        <v>2.2664628025051484E-2</v>
      </c>
      <c r="O31" s="51"/>
      <c r="P31" s="51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 x14ac:dyDescent="0.2">
      <c r="A32" s="123"/>
      <c r="B32" s="11" t="s">
        <v>26</v>
      </c>
      <c r="C32" s="88">
        <f t="shared" si="11"/>
        <v>0.31126701194482514</v>
      </c>
      <c r="D32" s="88">
        <f t="shared" si="11"/>
        <v>0.32064195831051606</v>
      </c>
      <c r="E32" s="88">
        <f t="shared" si="11"/>
        <v>0.29542794091900543</v>
      </c>
      <c r="F32" s="88">
        <f t="shared" si="11"/>
        <v>0.35440281345809166</v>
      </c>
      <c r="G32" s="88">
        <f t="shared" si="11"/>
        <v>0.36470068546786893</v>
      </c>
      <c r="H32" s="88">
        <f t="shared" si="11"/>
        <v>0.35706075180759461</v>
      </c>
      <c r="I32" s="88">
        <f t="shared" si="11"/>
        <v>0.3711829359164322</v>
      </c>
      <c r="J32" s="88">
        <f t="shared" si="11"/>
        <v>0.37032013732077979</v>
      </c>
      <c r="K32" s="88">
        <f t="shared" si="11"/>
        <v>0.39802015378773287</v>
      </c>
      <c r="L32" s="88">
        <f t="shared" si="11"/>
        <v>0.36333005380763089</v>
      </c>
      <c r="M32" s="88">
        <f t="shared" si="11"/>
        <v>0.36824307178385074</v>
      </c>
      <c r="N32" s="88">
        <f t="shared" ref="N32" si="16">N10/N$20</f>
        <v>0.36150548138375466</v>
      </c>
      <c r="O32" s="52"/>
      <c r="P32" s="52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16" x14ac:dyDescent="0.2">
      <c r="A33" s="124" t="s">
        <v>30</v>
      </c>
      <c r="B33" s="8" t="s">
        <v>10</v>
      </c>
      <c r="C33" s="57">
        <f t="shared" si="11"/>
        <v>0.22483085508807085</v>
      </c>
      <c r="D33" s="57">
        <f t="shared" si="11"/>
        <v>0.20244955341776391</v>
      </c>
      <c r="E33" s="57">
        <f t="shared" si="11"/>
        <v>0.17672106251289443</v>
      </c>
      <c r="F33" s="57">
        <f t="shared" si="11"/>
        <v>0.18569257368285069</v>
      </c>
      <c r="G33" s="57">
        <f t="shared" si="11"/>
        <v>0.18633620618413377</v>
      </c>
      <c r="H33" s="57">
        <f t="shared" si="11"/>
        <v>0.17776645989459786</v>
      </c>
      <c r="I33" s="57">
        <f t="shared" si="11"/>
        <v>0.13566667867514273</v>
      </c>
      <c r="J33" s="57">
        <f t="shared" si="11"/>
        <v>0.15991417347130435</v>
      </c>
      <c r="K33" s="57">
        <f t="shared" si="11"/>
        <v>0.11439251766383288</v>
      </c>
      <c r="L33" s="57">
        <f t="shared" si="11"/>
        <v>0.11096152044409817</v>
      </c>
      <c r="M33" s="57">
        <f t="shared" si="11"/>
        <v>9.0124349405229398E-2</v>
      </c>
      <c r="N33" s="57">
        <f t="shared" ref="N33" si="17">N11/N$20</f>
        <v>0.10207959913688983</v>
      </c>
      <c r="O33" s="51"/>
      <c r="P33" s="51"/>
    </row>
    <row r="34" spans="1:16" x14ac:dyDescent="0.2">
      <c r="A34" s="125"/>
      <c r="B34" s="8" t="s">
        <v>12</v>
      </c>
      <c r="C34" s="57">
        <f t="shared" si="11"/>
        <v>6.2077540625132387E-3</v>
      </c>
      <c r="D34" s="57">
        <f t="shared" si="11"/>
        <v>5.9955397752791103E-3</v>
      </c>
      <c r="E34" s="57">
        <f t="shared" si="11"/>
        <v>6.1194692376377313E-3</v>
      </c>
      <c r="F34" s="57">
        <f t="shared" si="11"/>
        <v>6.850402585264136E-3</v>
      </c>
      <c r="G34" s="57">
        <f t="shared" si="11"/>
        <v>5.5443261609975847E-3</v>
      </c>
      <c r="H34" s="57">
        <f t="shared" si="11"/>
        <v>5.7918922180787945E-3</v>
      </c>
      <c r="I34" s="57">
        <f t="shared" si="11"/>
        <v>6.3186907798525758E-3</v>
      </c>
      <c r="J34" s="57">
        <f t="shared" si="11"/>
        <v>6.0523559065603768E-3</v>
      </c>
      <c r="K34" s="57">
        <f t="shared" si="11"/>
        <v>6.0774958194800112E-3</v>
      </c>
      <c r="L34" s="57">
        <f t="shared" si="11"/>
        <v>6.1983529584503641E-3</v>
      </c>
      <c r="M34" s="57">
        <f t="shared" si="11"/>
        <v>5.9843623833008286E-3</v>
      </c>
      <c r="N34" s="57">
        <f t="shared" ref="N34" si="18">N12/N$20</f>
        <v>5.6435771361099136E-3</v>
      </c>
      <c r="O34" s="51"/>
      <c r="P34" s="51"/>
    </row>
    <row r="35" spans="1:16" x14ac:dyDescent="0.2">
      <c r="A35" s="125"/>
      <c r="B35" s="8" t="s">
        <v>13</v>
      </c>
      <c r="C35" s="57">
        <f t="shared" si="11"/>
        <v>1.4617075732227994E-4</v>
      </c>
      <c r="D35" s="57">
        <f t="shared" si="11"/>
        <v>1.5007229331830591E-4</v>
      </c>
      <c r="E35" s="57">
        <f t="shared" si="11"/>
        <v>1.6466270749113142E-4</v>
      </c>
      <c r="F35" s="57">
        <f t="shared" si="11"/>
        <v>1.9334599568902181E-4</v>
      </c>
      <c r="G35" s="57">
        <f t="shared" si="11"/>
        <v>1.4326347856254677E-4</v>
      </c>
      <c r="H35" s="57">
        <f t="shared" si="11"/>
        <v>1.6826359958357356E-4</v>
      </c>
      <c r="I35" s="57">
        <f t="shared" si="11"/>
        <v>1.8314757539714306E-4</v>
      </c>
      <c r="J35" s="57">
        <f t="shared" si="11"/>
        <v>1.9525751915164363E-4</v>
      </c>
      <c r="K35" s="57">
        <f t="shared" si="11"/>
        <v>2.2356857162720691E-4</v>
      </c>
      <c r="L35" s="57">
        <f t="shared" si="11"/>
        <v>2.3765489038094357E-4</v>
      </c>
      <c r="M35" s="57">
        <f t="shared" si="11"/>
        <v>2.5777407365633337E-4</v>
      </c>
      <c r="N35" s="57">
        <f t="shared" ref="N35" si="19">N13/N$20</f>
        <v>2.6706228480939475E-4</v>
      </c>
      <c r="O35" s="51"/>
      <c r="P35" s="51"/>
    </row>
    <row r="36" spans="1:16" x14ac:dyDescent="0.2">
      <c r="A36" s="125"/>
      <c r="B36" s="8" t="s">
        <v>14</v>
      </c>
      <c r="C36" s="57">
        <f t="shared" si="11"/>
        <v>2.7365997057466262E-4</v>
      </c>
      <c r="D36" s="57">
        <f t="shared" si="11"/>
        <v>3.1496789282063815E-4</v>
      </c>
      <c r="E36" s="57">
        <f t="shared" si="11"/>
        <v>2.9135602112864597E-4</v>
      </c>
      <c r="F36" s="57">
        <f t="shared" si="11"/>
        <v>3.4240286619667532E-4</v>
      </c>
      <c r="G36" s="57">
        <f t="shared" si="11"/>
        <v>3.1465091982483677E-4</v>
      </c>
      <c r="H36" s="57">
        <f t="shared" si="11"/>
        <v>3.7375814221032752E-4</v>
      </c>
      <c r="I36" s="57">
        <f t="shared" si="11"/>
        <v>3.2333514799645397E-4</v>
      </c>
      <c r="J36" s="57">
        <f t="shared" si="11"/>
        <v>3.010597299290192E-4</v>
      </c>
      <c r="K36" s="57">
        <f t="shared" si="11"/>
        <v>3.1398322280292508E-4</v>
      </c>
      <c r="L36" s="57">
        <f t="shared" si="11"/>
        <v>3.1056184079756373E-4</v>
      </c>
      <c r="M36" s="57">
        <f t="shared" si="11"/>
        <v>3.0119093705971163E-4</v>
      </c>
      <c r="N36" s="57">
        <f t="shared" ref="N36" si="20">N14/N$20</f>
        <v>2.8392418947806249E-4</v>
      </c>
      <c r="O36" s="51"/>
      <c r="P36" s="51"/>
    </row>
    <row r="37" spans="1:16" x14ac:dyDescent="0.2">
      <c r="A37" s="125"/>
      <c r="B37" s="8" t="s">
        <v>15</v>
      </c>
      <c r="C37" s="57">
        <f t="shared" si="11"/>
        <v>2.9459262116549059E-6</v>
      </c>
      <c r="D37" s="57">
        <f t="shared" si="11"/>
        <v>5.0429255897069888E-6</v>
      </c>
      <c r="E37" s="57">
        <f t="shared" si="11"/>
        <v>5.2320730862419374E-6</v>
      </c>
      <c r="F37" s="57">
        <f t="shared" si="11"/>
        <v>5.0793189439362463E-6</v>
      </c>
      <c r="G37" s="57">
        <f t="shared" si="11"/>
        <v>5.4318363095428157E-6</v>
      </c>
      <c r="H37" s="57">
        <f t="shared" si="11"/>
        <v>5.4256107164069617E-6</v>
      </c>
      <c r="I37" s="57">
        <f t="shared" si="11"/>
        <v>4.7615276267444006E-6</v>
      </c>
      <c r="J37" s="57">
        <f t="shared" si="11"/>
        <v>7.4745420875121187E-6</v>
      </c>
      <c r="K37" s="57">
        <f t="shared" si="11"/>
        <v>7.6629241807884098E-6</v>
      </c>
      <c r="L37" s="57">
        <f t="shared" si="11"/>
        <v>7.3576625860512263E-6</v>
      </c>
      <c r="M37" s="57">
        <f t="shared" si="11"/>
        <v>7.7044998343077031E-6</v>
      </c>
      <c r="N37" s="57">
        <f t="shared" ref="N37" si="21">N15/N$20</f>
        <v>7.8217220607842212E-6</v>
      </c>
      <c r="O37" s="51"/>
      <c r="P37" s="51"/>
    </row>
    <row r="38" spans="1:16" x14ac:dyDescent="0.2">
      <c r="A38" s="126"/>
      <c r="B38" s="11" t="s">
        <v>26</v>
      </c>
      <c r="C38" s="88">
        <f t="shared" si="11"/>
        <v>0.23146138580469267</v>
      </c>
      <c r="D38" s="88">
        <f t="shared" si="11"/>
        <v>0.20891517630477166</v>
      </c>
      <c r="E38" s="88">
        <f t="shared" si="11"/>
        <v>0.1833017825522382</v>
      </c>
      <c r="F38" s="88">
        <f t="shared" si="11"/>
        <v>0.19308380444894449</v>
      </c>
      <c r="G38" s="88">
        <f t="shared" si="11"/>
        <v>0.19234387857982829</v>
      </c>
      <c r="H38" s="88">
        <f t="shared" si="11"/>
        <v>0.18410579946518696</v>
      </c>
      <c r="I38" s="88">
        <f t="shared" si="11"/>
        <v>0.14249661370601566</v>
      </c>
      <c r="J38" s="88">
        <f t="shared" si="11"/>
        <v>0.1664703211690329</v>
      </c>
      <c r="K38" s="88">
        <f t="shared" si="11"/>
        <v>0.12101522820192379</v>
      </c>
      <c r="L38" s="88">
        <f t="shared" si="11"/>
        <v>0.11771544779631311</v>
      </c>
      <c r="M38" s="88">
        <f t="shared" si="11"/>
        <v>9.6675381299080571E-2</v>
      </c>
      <c r="N38" s="88">
        <f t="shared" ref="N38" si="22">N16/N$20</f>
        <v>0.10828198446934797</v>
      </c>
      <c r="O38" s="52"/>
      <c r="P38" s="52"/>
    </row>
    <row r="39" spans="1:16" x14ac:dyDescent="0.2">
      <c r="A39" s="136" t="s">
        <v>22</v>
      </c>
      <c r="B39" s="137"/>
      <c r="C39" s="88">
        <f t="shared" si="11"/>
        <v>0.3149087805801708</v>
      </c>
      <c r="D39" s="88">
        <f t="shared" si="11"/>
        <v>0.32800957016748716</v>
      </c>
      <c r="E39" s="88">
        <f t="shared" si="11"/>
        <v>0.37360986483082526</v>
      </c>
      <c r="F39" s="88">
        <f t="shared" si="11"/>
        <v>0.31747433593707269</v>
      </c>
      <c r="G39" s="88">
        <f t="shared" si="11"/>
        <v>0.30699059109588467</v>
      </c>
      <c r="H39" s="88">
        <f t="shared" si="11"/>
        <v>0.30986700908626741</v>
      </c>
      <c r="I39" s="88">
        <f t="shared" si="11"/>
        <v>0.31835168893151028</v>
      </c>
      <c r="J39" s="88">
        <f t="shared" si="11"/>
        <v>0.30328646294731076</v>
      </c>
      <c r="K39" s="88">
        <f t="shared" si="11"/>
        <v>0.30522495812327977</v>
      </c>
      <c r="L39" s="88">
        <f t="shared" si="11"/>
        <v>0.34670072363443094</v>
      </c>
      <c r="M39" s="88">
        <f t="shared" si="11"/>
        <v>0.38147253141182424</v>
      </c>
      <c r="N39" s="88">
        <f t="shared" ref="N39" si="23">N17/N$20</f>
        <v>0.38717802511952781</v>
      </c>
      <c r="O39" s="52"/>
      <c r="P39" s="52"/>
    </row>
    <row r="40" spans="1:16" x14ac:dyDescent="0.2">
      <c r="A40" s="133" t="s">
        <v>1</v>
      </c>
      <c r="B40" s="133"/>
      <c r="C40" s="57">
        <f t="shared" si="11"/>
        <v>0.10447019370784177</v>
      </c>
      <c r="D40" s="57">
        <f t="shared" si="11"/>
        <v>0.10325521207234281</v>
      </c>
      <c r="E40" s="57">
        <f t="shared" si="11"/>
        <v>0.11184601273202856</v>
      </c>
      <c r="F40" s="57">
        <f t="shared" si="11"/>
        <v>9.5898402613690231E-2</v>
      </c>
      <c r="G40" s="57">
        <f t="shared" si="11"/>
        <v>9.9386468513836118E-2</v>
      </c>
      <c r="H40" s="57">
        <f t="shared" si="11"/>
        <v>0.11208747462868363</v>
      </c>
      <c r="I40" s="57">
        <f t="shared" si="11"/>
        <v>0.12564187171205735</v>
      </c>
      <c r="J40" s="57">
        <f t="shared" si="11"/>
        <v>0.1241955101213857</v>
      </c>
      <c r="K40" s="57">
        <f t="shared" si="11"/>
        <v>0.1437702759071012</v>
      </c>
      <c r="L40" s="57">
        <f t="shared" si="11"/>
        <v>0.14399998009231973</v>
      </c>
      <c r="M40" s="57">
        <f t="shared" si="11"/>
        <v>0.12652590024338964</v>
      </c>
      <c r="N40" s="57">
        <f t="shared" ref="N40" si="24">N18/N$20</f>
        <v>0.12862485855915243</v>
      </c>
      <c r="O40" s="51"/>
      <c r="P40" s="51"/>
    </row>
    <row r="41" spans="1:16" x14ac:dyDescent="0.2">
      <c r="A41" s="134" t="s">
        <v>23</v>
      </c>
      <c r="B41" s="134"/>
      <c r="C41" s="57">
        <f t="shared" si="11"/>
        <v>3.7892627962469609E-2</v>
      </c>
      <c r="D41" s="57">
        <f t="shared" si="11"/>
        <v>3.9178083144882296E-2</v>
      </c>
      <c r="E41" s="57">
        <f t="shared" si="11"/>
        <v>3.5814398965902675E-2</v>
      </c>
      <c r="F41" s="57">
        <f t="shared" si="11"/>
        <v>3.9140643542200912E-2</v>
      </c>
      <c r="G41" s="57">
        <f t="shared" si="11"/>
        <v>3.6578376342581827E-2</v>
      </c>
      <c r="H41" s="57">
        <f t="shared" si="11"/>
        <v>3.6878965012267229E-2</v>
      </c>
      <c r="I41" s="57">
        <f t="shared" si="11"/>
        <v>4.2326889733984595E-2</v>
      </c>
      <c r="J41" s="57">
        <f t="shared" si="11"/>
        <v>3.572756844149063E-2</v>
      </c>
      <c r="K41" s="57">
        <f t="shared" si="11"/>
        <v>3.1969383979962455E-2</v>
      </c>
      <c r="L41" s="57">
        <f t="shared" si="11"/>
        <v>2.8253794669305336E-2</v>
      </c>
      <c r="M41" s="57">
        <f t="shared" si="11"/>
        <v>2.7083115261854848E-2</v>
      </c>
      <c r="N41" s="57">
        <f t="shared" ref="N41" si="25">N19/N$20</f>
        <v>1.440965046821711E-2</v>
      </c>
      <c r="O41" s="51"/>
      <c r="P41" s="51"/>
    </row>
    <row r="42" spans="1:16" ht="15" x14ac:dyDescent="0.2">
      <c r="A42" s="131" t="s">
        <v>27</v>
      </c>
      <c r="B42" s="131"/>
      <c r="C42" s="57">
        <f t="shared" si="11"/>
        <v>1</v>
      </c>
      <c r="D42" s="57">
        <f t="shared" si="11"/>
        <v>1</v>
      </c>
      <c r="E42" s="57">
        <f t="shared" si="11"/>
        <v>1</v>
      </c>
      <c r="F42" s="57">
        <f t="shared" si="11"/>
        <v>1</v>
      </c>
      <c r="G42" s="57">
        <f t="shared" si="11"/>
        <v>1</v>
      </c>
      <c r="H42" s="57">
        <f t="shared" si="11"/>
        <v>1</v>
      </c>
      <c r="I42" s="57">
        <f t="shared" si="11"/>
        <v>1</v>
      </c>
      <c r="J42" s="57">
        <f t="shared" si="11"/>
        <v>1</v>
      </c>
      <c r="K42" s="57">
        <f t="shared" si="11"/>
        <v>1</v>
      </c>
      <c r="L42" s="57">
        <f t="shared" si="11"/>
        <v>1</v>
      </c>
      <c r="M42" s="57">
        <f t="shared" si="11"/>
        <v>1</v>
      </c>
      <c r="N42" s="57">
        <f t="shared" ref="N42" si="26">N20/N$20</f>
        <v>1</v>
      </c>
      <c r="O42" s="51"/>
      <c r="P42" s="51"/>
    </row>
    <row r="43" spans="1:16" x14ac:dyDescent="0.2">
      <c r="P43" s="40"/>
    </row>
    <row r="44" spans="1:16" x14ac:dyDescent="0.2">
      <c r="P44" s="40"/>
    </row>
    <row r="45" spans="1:16" x14ac:dyDescent="0.2">
      <c r="P45" s="40"/>
    </row>
    <row r="46" spans="1:16" x14ac:dyDescent="0.2">
      <c r="P46" s="40"/>
    </row>
    <row r="47" spans="1:16" x14ac:dyDescent="0.2">
      <c r="P47" s="40"/>
    </row>
    <row r="48" spans="1:16" x14ac:dyDescent="0.2">
      <c r="P48" s="40"/>
    </row>
  </sheetData>
  <mergeCells count="21">
    <mergeCell ref="U3:U4"/>
    <mergeCell ref="A5:A10"/>
    <mergeCell ref="A3:A4"/>
    <mergeCell ref="B3:B4"/>
    <mergeCell ref="C3:M3"/>
    <mergeCell ref="U5:U20"/>
    <mergeCell ref="A11:A16"/>
    <mergeCell ref="A18:B18"/>
    <mergeCell ref="A19:B19"/>
    <mergeCell ref="A20:B20"/>
    <mergeCell ref="P3:T3"/>
    <mergeCell ref="A25:A26"/>
    <mergeCell ref="B25:B26"/>
    <mergeCell ref="A17:B17"/>
    <mergeCell ref="C25:N25"/>
    <mergeCell ref="A42:B42"/>
    <mergeCell ref="A27:A32"/>
    <mergeCell ref="A33:A38"/>
    <mergeCell ref="A39:B39"/>
    <mergeCell ref="A40:B40"/>
    <mergeCell ref="A41:B41"/>
  </mergeCells>
  <phoneticPr fontId="2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90" zoomScaleNormal="90" workbookViewId="0">
      <selection activeCell="C3" sqref="C3:T3"/>
    </sheetView>
  </sheetViews>
  <sheetFormatPr defaultRowHeight="12.75" x14ac:dyDescent="0.2"/>
  <cols>
    <col min="1" max="1" width="13.85546875" customWidth="1"/>
    <col min="2" max="2" width="26.85546875" customWidth="1"/>
    <col min="21" max="21" width="9.140625" customWidth="1"/>
  </cols>
  <sheetData>
    <row r="1" spans="1:21" ht="15.75" x14ac:dyDescent="0.25">
      <c r="A1" s="1" t="s">
        <v>45</v>
      </c>
    </row>
    <row r="3" spans="1:21" ht="15" customHeight="1" x14ac:dyDescent="0.2">
      <c r="A3" s="120" t="s">
        <v>4</v>
      </c>
      <c r="B3" s="120" t="s">
        <v>5</v>
      </c>
      <c r="C3" s="151" t="s">
        <v>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145" t="s">
        <v>9</v>
      </c>
      <c r="P3" s="146"/>
      <c r="Q3" s="146"/>
      <c r="R3" s="146"/>
      <c r="S3" s="146"/>
      <c r="T3" s="147"/>
      <c r="U3" s="138" t="s">
        <v>24</v>
      </c>
    </row>
    <row r="4" spans="1:21" ht="24" x14ac:dyDescent="0.2">
      <c r="A4" s="120"/>
      <c r="B4" s="120"/>
      <c r="C4" s="83">
        <v>2005</v>
      </c>
      <c r="D4" s="83">
        <v>2006</v>
      </c>
      <c r="E4" s="83">
        <v>2007</v>
      </c>
      <c r="F4" s="83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3">
        <v>2014</v>
      </c>
      <c r="M4" s="83">
        <v>2015</v>
      </c>
      <c r="N4" s="83">
        <v>2016</v>
      </c>
      <c r="O4" s="84" t="s">
        <v>77</v>
      </c>
      <c r="P4" s="84" t="s">
        <v>78</v>
      </c>
      <c r="Q4" s="84" t="s">
        <v>36</v>
      </c>
      <c r="R4" s="84" t="s">
        <v>11</v>
      </c>
      <c r="S4" s="84" t="s">
        <v>8</v>
      </c>
      <c r="T4" s="84" t="s">
        <v>76</v>
      </c>
      <c r="U4" s="139"/>
    </row>
    <row r="5" spans="1:21" x14ac:dyDescent="0.2">
      <c r="A5" s="121" t="s">
        <v>7</v>
      </c>
      <c r="B5" s="9" t="s">
        <v>20</v>
      </c>
      <c r="C5" s="79">
        <v>9.9493576456260264</v>
      </c>
      <c r="D5" s="79">
        <v>8.5482828175899641</v>
      </c>
      <c r="E5" s="79">
        <v>10.077209882255993</v>
      </c>
      <c r="F5" s="79">
        <v>4.5354923441343749</v>
      </c>
      <c r="G5" s="79">
        <v>5.3111856296317947</v>
      </c>
      <c r="H5" s="79">
        <v>4.8111778376431404</v>
      </c>
      <c r="I5" s="79">
        <v>3.43560059124475</v>
      </c>
      <c r="J5" s="79">
        <v>3.2326924805763682</v>
      </c>
      <c r="K5" s="79">
        <v>2.7892753910194883</v>
      </c>
      <c r="L5" s="78">
        <v>2.8333982322308011</v>
      </c>
      <c r="M5" s="78">
        <v>3.7211795659199125</v>
      </c>
      <c r="N5" s="78">
        <v>3.4187943348031937</v>
      </c>
      <c r="O5" s="57">
        <f>(N5-M5)/M5</f>
        <v>-8.1260585725581924E-2</v>
      </c>
      <c r="P5" s="57">
        <f>(N5-L5)/L5</f>
        <v>0.20660565673872694</v>
      </c>
      <c r="Q5" s="57">
        <f>(K5-C5)/C5</f>
        <v>-0.7196527162489007</v>
      </c>
      <c r="R5" s="57">
        <f>(L5-C5)/C5</f>
        <v>-0.71521797354662087</v>
      </c>
      <c r="S5" s="57">
        <f>(M5-C5)/C5</f>
        <v>-0.62598795837278687</v>
      </c>
      <c r="T5" s="57">
        <f>(N5-C5)/C5</f>
        <v>-0.65638039594383502</v>
      </c>
      <c r="U5" s="128" t="s">
        <v>25</v>
      </c>
    </row>
    <row r="6" spans="1:21" ht="22.5" x14ac:dyDescent="0.2">
      <c r="A6" s="122"/>
      <c r="B6" s="9" t="s">
        <v>21</v>
      </c>
      <c r="C6" s="79">
        <v>10.327504082000001</v>
      </c>
      <c r="D6" s="79">
        <v>12.319017016</v>
      </c>
      <c r="E6" s="79">
        <v>10.62061325</v>
      </c>
      <c r="F6" s="79">
        <v>13.741437404000001</v>
      </c>
      <c r="G6" s="79">
        <v>9.1551529780000003</v>
      </c>
      <c r="H6" s="79">
        <v>9.4258062970000012</v>
      </c>
      <c r="I6" s="79">
        <v>11.91176273</v>
      </c>
      <c r="J6" s="79">
        <v>9.3608540579999993</v>
      </c>
      <c r="K6" s="79">
        <v>8.1875747085246555</v>
      </c>
      <c r="L6" s="78">
        <v>7.3235214721498405</v>
      </c>
      <c r="M6" s="78">
        <v>7.6500765832163991</v>
      </c>
      <c r="N6" s="78">
        <v>7.3742564593249504</v>
      </c>
      <c r="O6" s="57">
        <f t="shared" ref="O6:O16" si="0">(N6-M6)/M6</f>
        <v>-3.6054557217972683E-2</v>
      </c>
      <c r="P6" s="57">
        <f t="shared" ref="P6:P16" si="1">(N6-L6)/L6</f>
        <v>6.9276764420022298E-3</v>
      </c>
      <c r="Q6" s="57">
        <f t="shared" ref="Q6:Q16" si="2">(K6-C6)/C6</f>
        <v>-0.20720682911227969</v>
      </c>
      <c r="R6" s="57">
        <f t="shared" ref="R6:R16" si="3">(L6-C6)/C6</f>
        <v>-0.29087208157930988</v>
      </c>
      <c r="S6" s="57">
        <f t="shared" ref="S6:S16" si="4">(M6-C6)/C6</f>
        <v>-0.25925213657868601</v>
      </c>
      <c r="T6" s="57">
        <f t="shared" ref="T6:T16" si="5">(N6-C6)/C6</f>
        <v>-0.28595947280450079</v>
      </c>
      <c r="U6" s="129"/>
    </row>
    <row r="7" spans="1:21" ht="26.65" customHeight="1" x14ac:dyDescent="0.2">
      <c r="A7" s="122"/>
      <c r="B7" s="9" t="s">
        <v>38</v>
      </c>
      <c r="C7" s="79">
        <v>1.4189383658915016</v>
      </c>
      <c r="D7" s="79">
        <v>1.8341110534653997</v>
      </c>
      <c r="E7" s="79">
        <v>1.5113404941367747</v>
      </c>
      <c r="F7" s="79">
        <v>1.4609326240723455</v>
      </c>
      <c r="G7" s="79">
        <v>1.318253455609157</v>
      </c>
      <c r="H7" s="79">
        <v>1.0524308079293647</v>
      </c>
      <c r="I7" s="79">
        <v>1.7174246739864838</v>
      </c>
      <c r="J7" s="79">
        <v>1.2907661621106516</v>
      </c>
      <c r="K7" s="79">
        <v>1.6621900482643202</v>
      </c>
      <c r="L7" s="78">
        <v>1.6510875115345491</v>
      </c>
      <c r="M7" s="78">
        <v>1.6192184247674388</v>
      </c>
      <c r="N7" s="78">
        <v>1.2260816497354226</v>
      </c>
      <c r="O7" s="57">
        <f t="shared" si="0"/>
        <v>-0.24279415860061052</v>
      </c>
      <c r="P7" s="57">
        <f t="shared" si="1"/>
        <v>-0.25740965202027288</v>
      </c>
      <c r="Q7" s="57">
        <f t="shared" si="2"/>
        <v>0.17143216944450335</v>
      </c>
      <c r="R7" s="57">
        <f t="shared" si="3"/>
        <v>0.16360763175022836</v>
      </c>
      <c r="S7" s="57">
        <f t="shared" si="4"/>
        <v>0.14114782127982264</v>
      </c>
      <c r="T7" s="57">
        <f t="shared" si="5"/>
        <v>-0.13591620382673175</v>
      </c>
      <c r="U7" s="129"/>
    </row>
    <row r="8" spans="1:21" x14ac:dyDescent="0.2">
      <c r="A8" s="122"/>
      <c r="B8" s="8" t="s">
        <v>39</v>
      </c>
      <c r="C8" s="79">
        <v>0.62601160000000011</v>
      </c>
      <c r="D8" s="79">
        <v>0.72506660000000001</v>
      </c>
      <c r="E8" s="79">
        <v>0.73686949999999984</v>
      </c>
      <c r="F8" s="79">
        <v>0.78191280000000007</v>
      </c>
      <c r="G8" s="79">
        <v>0.75755089999999992</v>
      </c>
      <c r="H8" s="79">
        <v>0.91278910000000002</v>
      </c>
      <c r="I8" s="79">
        <v>0.93058679999999994</v>
      </c>
      <c r="J8" s="79">
        <v>0.94248519999999991</v>
      </c>
      <c r="K8" s="79">
        <v>0.9491364000000001</v>
      </c>
      <c r="L8" s="78">
        <v>0.83560049999999997</v>
      </c>
      <c r="M8" s="78">
        <v>0.71550609999999992</v>
      </c>
      <c r="N8" s="78">
        <v>0.77181999999999995</v>
      </c>
      <c r="O8" s="57">
        <f t="shared" si="0"/>
        <v>7.8704989377449103E-2</v>
      </c>
      <c r="P8" s="57">
        <f t="shared" si="1"/>
        <v>-7.6328939487231059E-2</v>
      </c>
      <c r="Q8" s="57">
        <f t="shared" si="2"/>
        <v>0.51616423721221771</v>
      </c>
      <c r="R8" s="57">
        <f t="shared" si="3"/>
        <v>0.33480034555270194</v>
      </c>
      <c r="S8" s="57">
        <f t="shared" si="4"/>
        <v>0.14295981096835872</v>
      </c>
      <c r="T8" s="57">
        <f t="shared" si="5"/>
        <v>0.23291645074947462</v>
      </c>
      <c r="U8" s="129"/>
    </row>
    <row r="9" spans="1:21" ht="24.75" customHeight="1" x14ac:dyDescent="0.2">
      <c r="A9" s="122"/>
      <c r="B9" s="9" t="s">
        <v>40</v>
      </c>
      <c r="C9" s="79">
        <v>2.0912518042628694</v>
      </c>
      <c r="D9" s="79">
        <v>2.7206756159349816</v>
      </c>
      <c r="E9" s="79">
        <v>2.1368614074636048</v>
      </c>
      <c r="F9" s="79">
        <v>1.6355331324058089</v>
      </c>
      <c r="G9" s="79">
        <v>1.9142500714735453</v>
      </c>
      <c r="H9" s="79">
        <v>2.0309656747137081</v>
      </c>
      <c r="I9" s="79">
        <v>2.4286333535475131</v>
      </c>
      <c r="J9" s="79">
        <v>1.6900555794090766</v>
      </c>
      <c r="K9" s="79">
        <v>1.9542677622990581</v>
      </c>
      <c r="L9" s="78">
        <v>1.7817864100693557</v>
      </c>
      <c r="M9" s="78">
        <v>1.3577773750577964</v>
      </c>
      <c r="N9" s="78">
        <v>1.6129355342604925</v>
      </c>
      <c r="O9" s="57">
        <f t="shared" si="0"/>
        <v>0.18792341358010539</v>
      </c>
      <c r="P9" s="57">
        <f t="shared" si="1"/>
        <v>-9.4764936388919183E-2</v>
      </c>
      <c r="Q9" s="57">
        <f t="shared" si="2"/>
        <v>-6.5503370605385247E-2</v>
      </c>
      <c r="R9" s="57">
        <f t="shared" si="3"/>
        <v>-0.14798093350723729</v>
      </c>
      <c r="S9" s="57">
        <f t="shared" si="4"/>
        <v>-0.35073463066950478</v>
      </c>
      <c r="T9" s="57">
        <f t="shared" si="5"/>
        <v>-0.22872246614557026</v>
      </c>
      <c r="U9" s="129"/>
    </row>
    <row r="10" spans="1:21" x14ac:dyDescent="0.2">
      <c r="A10" s="123"/>
      <c r="B10" s="11" t="s">
        <v>26</v>
      </c>
      <c r="C10" s="80">
        <f t="shared" ref="C10:N10" si="6">SUM(C5:C9)</f>
        <v>24.413063497780399</v>
      </c>
      <c r="D10" s="80">
        <f t="shared" si="6"/>
        <v>26.147153102990348</v>
      </c>
      <c r="E10" s="80">
        <f t="shared" si="6"/>
        <v>25.082894533856372</v>
      </c>
      <c r="F10" s="80">
        <f t="shared" si="6"/>
        <v>22.155308304612529</v>
      </c>
      <c r="G10" s="80">
        <f t="shared" si="6"/>
        <v>18.456393034714495</v>
      </c>
      <c r="H10" s="80">
        <f t="shared" si="6"/>
        <v>18.233169717286216</v>
      </c>
      <c r="I10" s="80">
        <f t="shared" si="6"/>
        <v>20.42400814877875</v>
      </c>
      <c r="J10" s="80">
        <f t="shared" si="6"/>
        <v>16.516853480096096</v>
      </c>
      <c r="K10" s="80">
        <f t="shared" si="6"/>
        <v>15.542444310107522</v>
      </c>
      <c r="L10" s="80">
        <f t="shared" si="6"/>
        <v>14.425394125984546</v>
      </c>
      <c r="M10" s="80">
        <f t="shared" si="6"/>
        <v>15.063758048961548</v>
      </c>
      <c r="N10" s="80">
        <f t="shared" si="6"/>
        <v>14.403887978124057</v>
      </c>
      <c r="O10" s="63">
        <f t="shared" si="0"/>
        <v>-4.3805142693657366E-2</v>
      </c>
      <c r="P10" s="63">
        <f t="shared" si="1"/>
        <v>-1.4908533987123178E-3</v>
      </c>
      <c r="Q10" s="63">
        <f t="shared" si="2"/>
        <v>-0.36335543011549459</v>
      </c>
      <c r="R10" s="63">
        <f t="shared" si="3"/>
        <v>-0.40911167796306752</v>
      </c>
      <c r="S10" s="63">
        <f t="shared" si="4"/>
        <v>-0.3829632217058247</v>
      </c>
      <c r="T10" s="63">
        <f t="shared" si="5"/>
        <v>-0.4099926058262357</v>
      </c>
      <c r="U10" s="129"/>
    </row>
    <row r="11" spans="1:21" ht="20.45" customHeight="1" x14ac:dyDescent="0.2">
      <c r="A11" s="148" t="s">
        <v>30</v>
      </c>
      <c r="B11" s="8" t="s">
        <v>10</v>
      </c>
      <c r="C11" s="79">
        <v>0.10208689500000001</v>
      </c>
      <c r="D11" s="79">
        <v>7.46027051E-2</v>
      </c>
      <c r="E11" s="79">
        <v>0.13325291726062019</v>
      </c>
      <c r="F11" s="79">
        <v>0.13441480739624037</v>
      </c>
      <c r="G11" s="79">
        <v>2.2070517200000001E-2</v>
      </c>
      <c r="H11" s="79">
        <v>2.3848638421240374E-2</v>
      </c>
      <c r="I11" s="79">
        <v>0.31067463274768298</v>
      </c>
      <c r="J11" s="79">
        <v>2.2018198929124256E-2</v>
      </c>
      <c r="K11" s="79">
        <v>2.2842399867408002E-2</v>
      </c>
      <c r="L11" s="78">
        <v>2.6406020093900043E-2</v>
      </c>
      <c r="M11" s="78">
        <v>2.298983635034E-2</v>
      </c>
      <c r="N11" s="78">
        <v>2.9419931561111248E-2</v>
      </c>
      <c r="O11" s="57">
        <f t="shared" si="0"/>
        <v>0.27969295269368682</v>
      </c>
      <c r="P11" s="57">
        <f t="shared" si="1"/>
        <v>0.11413728598606336</v>
      </c>
      <c r="Q11" s="57">
        <f t="shared" si="2"/>
        <v>-0.77624552233263633</v>
      </c>
      <c r="R11" s="57">
        <f t="shared" si="3"/>
        <v>-0.74133780742474298</v>
      </c>
      <c r="S11" s="57">
        <f t="shared" si="4"/>
        <v>-0.77480129697019395</v>
      </c>
      <c r="T11" s="57">
        <f t="shared" si="5"/>
        <v>-0.71181480677699871</v>
      </c>
      <c r="U11" s="129"/>
    </row>
    <row r="12" spans="1:21" ht="20.45" customHeight="1" x14ac:dyDescent="0.2">
      <c r="A12" s="149"/>
      <c r="B12" s="8" t="s">
        <v>28</v>
      </c>
      <c r="C12" s="79">
        <v>8.9108344563695749E-2</v>
      </c>
      <c r="D12" s="79">
        <v>7.4998388054129728E-2</v>
      </c>
      <c r="E12" s="79">
        <v>7.9481907606159585E-2</v>
      </c>
      <c r="F12" s="79">
        <v>8.1249330471301909E-2</v>
      </c>
      <c r="G12" s="79">
        <v>5.4557650023331773E-2</v>
      </c>
      <c r="H12" s="79">
        <v>6.5997311805879616E-2</v>
      </c>
      <c r="I12" s="79">
        <v>6.7947118245450314E-2</v>
      </c>
      <c r="J12" s="79">
        <v>7.0685414465702284E-2</v>
      </c>
      <c r="K12" s="79">
        <v>7.1944228464769E-2</v>
      </c>
      <c r="L12" s="78">
        <v>7.9003823798413433E-2</v>
      </c>
      <c r="M12" s="78">
        <v>8.2591042463835751E-2</v>
      </c>
      <c r="N12" s="78">
        <v>8.7266616783776979E-2</v>
      </c>
      <c r="O12" s="57">
        <f t="shared" si="0"/>
        <v>5.6611155162359504E-2</v>
      </c>
      <c r="P12" s="57">
        <f t="shared" si="1"/>
        <v>0.10458725398465435</v>
      </c>
      <c r="Q12" s="57">
        <f t="shared" si="2"/>
        <v>-0.19262074930207715</v>
      </c>
      <c r="R12" s="57">
        <f t="shared" si="3"/>
        <v>-0.11339589815922883</v>
      </c>
      <c r="S12" s="57">
        <f t="shared" si="4"/>
        <v>-7.3139077285869103E-2</v>
      </c>
      <c r="T12" s="57">
        <f t="shared" si="5"/>
        <v>-2.0668409776171747E-2</v>
      </c>
      <c r="U12" s="129"/>
    </row>
    <row r="13" spans="1:21" s="6" customFormat="1" ht="22.15" customHeight="1" x14ac:dyDescent="0.2">
      <c r="A13" s="150"/>
      <c r="B13" s="11" t="s">
        <v>26</v>
      </c>
      <c r="C13" s="80">
        <f>SUM(C11:C12)</f>
        <v>0.19119523956369577</v>
      </c>
      <c r="D13" s="80">
        <f t="shared" ref="D13:L13" si="7">SUM(D11:D12)</f>
        <v>0.14960109315412973</v>
      </c>
      <c r="E13" s="80">
        <f t="shared" si="7"/>
        <v>0.21273482486677978</v>
      </c>
      <c r="F13" s="80">
        <f t="shared" si="7"/>
        <v>0.21566413786754229</v>
      </c>
      <c r="G13" s="80">
        <f t="shared" si="7"/>
        <v>7.6628167223331767E-2</v>
      </c>
      <c r="H13" s="80">
        <f t="shared" si="7"/>
        <v>8.9845950227119997E-2</v>
      </c>
      <c r="I13" s="80">
        <f t="shared" si="7"/>
        <v>0.37862175099313328</v>
      </c>
      <c r="J13" s="80">
        <f t="shared" si="7"/>
        <v>9.2703613394826537E-2</v>
      </c>
      <c r="K13" s="80">
        <f t="shared" si="7"/>
        <v>9.4786628332177006E-2</v>
      </c>
      <c r="L13" s="80">
        <f t="shared" si="7"/>
        <v>0.10540984389231348</v>
      </c>
      <c r="M13" s="80">
        <f>SUM(M11:M12)</f>
        <v>0.10558087881417574</v>
      </c>
      <c r="N13" s="80">
        <f>SUM(N11:N12)</f>
        <v>0.11668654834488823</v>
      </c>
      <c r="O13" s="57">
        <f t="shared" si="0"/>
        <v>0.10518637139077679</v>
      </c>
      <c r="P13" s="57">
        <f t="shared" si="1"/>
        <v>0.10697961439061628</v>
      </c>
      <c r="Q13" s="63">
        <f t="shared" si="2"/>
        <v>-0.50424169268817332</v>
      </c>
      <c r="R13" s="63">
        <f t="shared" si="3"/>
        <v>-0.4486795584824344</v>
      </c>
      <c r="S13" s="63">
        <f t="shared" si="4"/>
        <v>-0.44778500209989808</v>
      </c>
      <c r="T13" s="57">
        <f t="shared" si="5"/>
        <v>-0.38969951024322097</v>
      </c>
      <c r="U13" s="129"/>
    </row>
    <row r="14" spans="1:21" x14ac:dyDescent="0.2">
      <c r="A14" s="133" t="s">
        <v>1</v>
      </c>
      <c r="B14" s="133"/>
      <c r="C14" s="79">
        <v>1.7915840000000001</v>
      </c>
      <c r="D14" s="79">
        <v>1.6204000000000001</v>
      </c>
      <c r="E14" s="79">
        <v>1.9630999999999998</v>
      </c>
      <c r="F14" s="79">
        <v>1.7120470000000001</v>
      </c>
      <c r="G14" s="79">
        <v>1.9429000000000001</v>
      </c>
      <c r="H14" s="79">
        <v>1.9409000000000001</v>
      </c>
      <c r="I14" s="79">
        <v>1.8788</v>
      </c>
      <c r="J14" s="79">
        <v>1.792</v>
      </c>
      <c r="K14" s="79">
        <v>1.8431017000000001</v>
      </c>
      <c r="L14" s="78">
        <v>1.58833</v>
      </c>
      <c r="M14" s="78">
        <v>0.79425000000000001</v>
      </c>
      <c r="N14" s="78">
        <v>0.912524</v>
      </c>
      <c r="O14" s="57">
        <f t="shared" si="0"/>
        <v>0.14891281082782498</v>
      </c>
      <c r="P14" s="57">
        <f t="shared" si="1"/>
        <v>-0.42548211014083975</v>
      </c>
      <c r="Q14" s="57">
        <f t="shared" si="2"/>
        <v>2.8755391876685656E-2</v>
      </c>
      <c r="R14" s="57">
        <f t="shared" si="3"/>
        <v>-0.11344932752246059</v>
      </c>
      <c r="S14" s="57">
        <f t="shared" si="4"/>
        <v>-0.5566772197117188</v>
      </c>
      <c r="T14" s="57">
        <f t="shared" si="5"/>
        <v>-0.49066077839498456</v>
      </c>
      <c r="U14" s="129"/>
    </row>
    <row r="15" spans="1:21" x14ac:dyDescent="0.2">
      <c r="A15" s="134" t="s">
        <v>2</v>
      </c>
      <c r="B15" s="134"/>
      <c r="C15" s="79">
        <v>1.7085837349999997E-3</v>
      </c>
      <c r="D15" s="79">
        <v>1.5539699599999999E-3</v>
      </c>
      <c r="E15" s="79">
        <v>3.6758110500000003E-4</v>
      </c>
      <c r="F15" s="79">
        <v>4.11624645E-4</v>
      </c>
      <c r="G15" s="79">
        <v>4.1964324400000009E-4</v>
      </c>
      <c r="H15" s="79">
        <v>7.7090006599999988E-4</v>
      </c>
      <c r="I15" s="79">
        <v>2.1285447030000015E-3</v>
      </c>
      <c r="J15" s="79">
        <v>5.087769400000001E-4</v>
      </c>
      <c r="K15" s="79">
        <v>4.0419042299999995E-4</v>
      </c>
      <c r="L15" s="78">
        <v>1.4562265700000001E-4</v>
      </c>
      <c r="M15" s="78">
        <v>2.3635986400000005E-4</v>
      </c>
      <c r="N15" s="78">
        <v>1.87741789E-4</v>
      </c>
      <c r="O15" s="57">
        <f t="shared" si="0"/>
        <v>-0.20569513866364403</v>
      </c>
      <c r="P15" s="57">
        <f t="shared" si="1"/>
        <v>0.28923474456313469</v>
      </c>
      <c r="Q15" s="57">
        <f t="shared" si="2"/>
        <v>-0.76343540283087141</v>
      </c>
      <c r="R15" s="57">
        <f t="shared" si="3"/>
        <v>-0.91476996180114056</v>
      </c>
      <c r="S15" s="57">
        <f t="shared" si="4"/>
        <v>-0.8616632833625798</v>
      </c>
      <c r="T15" s="57">
        <f t="shared" si="5"/>
        <v>-0.89011847347358708</v>
      </c>
      <c r="U15" s="129"/>
    </row>
    <row r="16" spans="1:21" ht="15.75" x14ac:dyDescent="0.2">
      <c r="A16" s="131" t="s">
        <v>27</v>
      </c>
      <c r="B16" s="131"/>
      <c r="C16" s="82">
        <f t="shared" ref="C16:N16" si="8">C10+C13+C14+C15</f>
        <v>26.397551321079096</v>
      </c>
      <c r="D16" s="82">
        <f t="shared" si="8"/>
        <v>27.918708166104476</v>
      </c>
      <c r="E16" s="82">
        <f t="shared" si="8"/>
        <v>27.259096939828151</v>
      </c>
      <c r="F16" s="82">
        <f t="shared" si="8"/>
        <v>24.083431067125073</v>
      </c>
      <c r="G16" s="82">
        <f t="shared" si="8"/>
        <v>20.476340845181831</v>
      </c>
      <c r="H16" s="82">
        <f t="shared" si="8"/>
        <v>20.264686567579336</v>
      </c>
      <c r="I16" s="82">
        <f t="shared" si="8"/>
        <v>22.683558444474887</v>
      </c>
      <c r="J16" s="82">
        <f t="shared" si="8"/>
        <v>18.402065870430921</v>
      </c>
      <c r="K16" s="82">
        <f t="shared" si="8"/>
        <v>17.4807368288627</v>
      </c>
      <c r="L16" s="82">
        <f t="shared" si="8"/>
        <v>16.119279592533861</v>
      </c>
      <c r="M16" s="82">
        <f t="shared" si="8"/>
        <v>15.963825287639722</v>
      </c>
      <c r="N16" s="82">
        <f t="shared" si="8"/>
        <v>15.433286268257945</v>
      </c>
      <c r="O16" s="96">
        <f t="shared" si="0"/>
        <v>-3.3233827721264056E-2</v>
      </c>
      <c r="P16" s="96">
        <f t="shared" si="1"/>
        <v>-4.2557319037611029E-2</v>
      </c>
      <c r="Q16" s="94">
        <f t="shared" si="2"/>
        <v>-0.33778945568697882</v>
      </c>
      <c r="R16" s="94">
        <f t="shared" si="3"/>
        <v>-0.38936458929574203</v>
      </c>
      <c r="S16" s="94">
        <f t="shared" si="4"/>
        <v>-0.39525355615495239</v>
      </c>
      <c r="T16" s="94">
        <f t="shared" si="5"/>
        <v>-0.4153515952847458</v>
      </c>
      <c r="U16" s="130"/>
    </row>
    <row r="17" spans="1:21" x14ac:dyDescent="0.2">
      <c r="A17" s="7" t="s">
        <v>17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  <c r="Q17" s="4"/>
      <c r="R17" s="4"/>
      <c r="S17" s="4"/>
      <c r="T17" s="4"/>
      <c r="U17" s="5"/>
    </row>
    <row r="18" spans="1:21" x14ac:dyDescent="0.2">
      <c r="L18" s="91"/>
      <c r="N18" s="90"/>
      <c r="S18" s="14"/>
      <c r="T18" s="14"/>
    </row>
    <row r="19" spans="1:21" ht="15.75" x14ac:dyDescent="0.25">
      <c r="A19" s="1" t="s">
        <v>46</v>
      </c>
      <c r="L19" s="91"/>
    </row>
    <row r="21" spans="1:21" ht="15" customHeight="1" x14ac:dyDescent="0.2">
      <c r="A21" s="120" t="s">
        <v>4</v>
      </c>
      <c r="B21" s="120" t="s">
        <v>5</v>
      </c>
      <c r="C21" s="132" t="s">
        <v>16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21" x14ac:dyDescent="0.2">
      <c r="A22" s="120"/>
      <c r="B22" s="120"/>
      <c r="C22" s="77">
        <v>2005</v>
      </c>
      <c r="D22" s="77">
        <v>2006</v>
      </c>
      <c r="E22" s="77">
        <v>2007</v>
      </c>
      <c r="F22" s="77">
        <v>2008</v>
      </c>
      <c r="G22" s="77">
        <v>2009</v>
      </c>
      <c r="H22" s="77">
        <v>2010</v>
      </c>
      <c r="I22" s="77">
        <v>2011</v>
      </c>
      <c r="J22" s="77">
        <v>2012</v>
      </c>
      <c r="K22" s="77">
        <v>2013</v>
      </c>
      <c r="L22" s="77">
        <v>2014</v>
      </c>
      <c r="M22" s="77">
        <v>2015</v>
      </c>
      <c r="N22" s="77">
        <v>2016</v>
      </c>
    </row>
    <row r="23" spans="1:21" x14ac:dyDescent="0.2">
      <c r="A23" s="140" t="s">
        <v>7</v>
      </c>
      <c r="B23" s="9" t="s">
        <v>20</v>
      </c>
      <c r="C23" s="57">
        <f t="shared" ref="C23:M23" si="9">C5/C$16</f>
        <v>0.37690456681416579</v>
      </c>
      <c r="D23" s="57">
        <f t="shared" si="9"/>
        <v>0.30618475492244501</v>
      </c>
      <c r="E23" s="57">
        <f t="shared" si="9"/>
        <v>0.36968245516351733</v>
      </c>
      <c r="F23" s="57">
        <f t="shared" si="9"/>
        <v>0.188324177377098</v>
      </c>
      <c r="G23" s="57">
        <f t="shared" si="9"/>
        <v>0.25938157944277135</v>
      </c>
      <c r="H23" s="57">
        <f t="shared" si="9"/>
        <v>0.23741683946596795</v>
      </c>
      <c r="I23" s="57">
        <f t="shared" si="9"/>
        <v>0.15145774414779137</v>
      </c>
      <c r="J23" s="57">
        <f t="shared" si="9"/>
        <v>0.17567008526856601</v>
      </c>
      <c r="K23" s="57">
        <f t="shared" si="9"/>
        <v>0.1595628043787076</v>
      </c>
      <c r="L23" s="57">
        <f t="shared" si="9"/>
        <v>0.17577697663009559</v>
      </c>
      <c r="M23" s="57">
        <f t="shared" si="9"/>
        <v>0.23310074489484062</v>
      </c>
      <c r="N23" s="57">
        <f t="shared" ref="N23" si="10">N5/N$16</f>
        <v>0.22152082682705887</v>
      </c>
    </row>
    <row r="24" spans="1:21" ht="22.5" x14ac:dyDescent="0.2">
      <c r="A24" s="141"/>
      <c r="B24" s="9" t="s">
        <v>21</v>
      </c>
      <c r="C24" s="57">
        <f t="shared" ref="C24:M24" si="11">C6/C$16</f>
        <v>0.39122962415658735</v>
      </c>
      <c r="D24" s="57">
        <f t="shared" si="11"/>
        <v>0.44124595388536864</v>
      </c>
      <c r="E24" s="57">
        <f t="shared" si="11"/>
        <v>0.38961720828257768</v>
      </c>
      <c r="F24" s="57">
        <f t="shared" si="11"/>
        <v>0.57057640025210776</v>
      </c>
      <c r="G24" s="57">
        <f t="shared" si="11"/>
        <v>0.4471088387920758</v>
      </c>
      <c r="H24" s="57">
        <f t="shared" si="11"/>
        <v>0.46513457119440343</v>
      </c>
      <c r="I24" s="57">
        <f t="shared" si="11"/>
        <v>0.52512760549266413</v>
      </c>
      <c r="J24" s="57">
        <f t="shared" si="11"/>
        <v>0.50868495547781645</v>
      </c>
      <c r="K24" s="57">
        <f t="shared" si="11"/>
        <v>0.46837697911028736</v>
      </c>
      <c r="L24" s="57">
        <f t="shared" si="11"/>
        <v>0.45433305068682811</v>
      </c>
      <c r="M24" s="57">
        <f t="shared" si="11"/>
        <v>0.47921324904123125</v>
      </c>
      <c r="N24" s="57">
        <f t="shared" ref="N24" si="12">N6/N$16</f>
        <v>0.47781505060861745</v>
      </c>
    </row>
    <row r="25" spans="1:21" ht="22.5" x14ac:dyDescent="0.2">
      <c r="A25" s="141"/>
      <c r="B25" s="9" t="s">
        <v>38</v>
      </c>
      <c r="C25" s="57">
        <f t="shared" ref="C25:M25" si="13">C7/C$16</f>
        <v>5.3752651093756723E-2</v>
      </c>
      <c r="D25" s="57">
        <f t="shared" si="13"/>
        <v>6.5694696278682255E-2</v>
      </c>
      <c r="E25" s="57">
        <f t="shared" si="13"/>
        <v>5.5443527622096735E-2</v>
      </c>
      <c r="F25" s="57">
        <f t="shared" si="13"/>
        <v>6.0661316072467011E-2</v>
      </c>
      <c r="G25" s="57">
        <f t="shared" si="13"/>
        <v>6.4379347148802099E-2</v>
      </c>
      <c r="H25" s="57">
        <f t="shared" si="13"/>
        <v>5.1934225798148138E-2</v>
      </c>
      <c r="I25" s="57">
        <f t="shared" si="13"/>
        <v>7.5712312871475548E-2</v>
      </c>
      <c r="J25" s="57">
        <f t="shared" si="13"/>
        <v>7.0142459612901373E-2</v>
      </c>
      <c r="K25" s="57">
        <f t="shared" si="13"/>
        <v>9.5086955689410863E-2</v>
      </c>
      <c r="L25" s="57">
        <f t="shared" si="13"/>
        <v>0.1024293611917558</v>
      </c>
      <c r="M25" s="57">
        <f t="shared" si="13"/>
        <v>0.10143047769516418</v>
      </c>
      <c r="N25" s="57">
        <f t="shared" ref="N25" si="14">N7/N$16</f>
        <v>7.944397767422598E-2</v>
      </c>
    </row>
    <row r="26" spans="1:21" x14ac:dyDescent="0.2">
      <c r="A26" s="141"/>
      <c r="B26" s="8" t="s">
        <v>39</v>
      </c>
      <c r="C26" s="57">
        <f t="shared" ref="C26:M26" si="15">C8/C$16</f>
        <v>2.3714760220964679E-2</v>
      </c>
      <c r="D26" s="57">
        <f t="shared" si="15"/>
        <v>2.5970635735943121E-2</v>
      </c>
      <c r="E26" s="57">
        <f t="shared" si="15"/>
        <v>2.7032058385006986E-2</v>
      </c>
      <c r="F26" s="57">
        <f t="shared" si="15"/>
        <v>3.2466835718742128E-2</v>
      </c>
      <c r="G26" s="57">
        <f t="shared" si="15"/>
        <v>3.699640017363038E-2</v>
      </c>
      <c r="H26" s="57">
        <f t="shared" si="15"/>
        <v>4.5043336690947636E-2</v>
      </c>
      <c r="I26" s="57">
        <f t="shared" si="15"/>
        <v>4.1024727327412171E-2</v>
      </c>
      <c r="J26" s="57">
        <f t="shared" si="15"/>
        <v>5.1216271403224239E-2</v>
      </c>
      <c r="K26" s="57">
        <f t="shared" si="15"/>
        <v>5.429613232508982E-2</v>
      </c>
      <c r="L26" s="57">
        <f t="shared" si="15"/>
        <v>5.1838575986177075E-2</v>
      </c>
      <c r="M26" s="57">
        <f t="shared" si="15"/>
        <v>4.4820466718211542E-2</v>
      </c>
      <c r="N26" s="57">
        <f t="shared" ref="N26" si="16">N8/N$16</f>
        <v>5.0010087714592769E-2</v>
      </c>
    </row>
    <row r="27" spans="1:21" ht="22.5" x14ac:dyDescent="0.2">
      <c r="A27" s="141"/>
      <c r="B27" s="9" t="s">
        <v>40</v>
      </c>
      <c r="C27" s="57">
        <f t="shared" ref="C27:M27" si="17">C9/C$16</f>
        <v>7.922143151940586E-2</v>
      </c>
      <c r="D27" s="57">
        <f t="shared" si="17"/>
        <v>9.7449910638705603E-2</v>
      </c>
      <c r="E27" s="57">
        <f t="shared" si="17"/>
        <v>7.839076298750916E-2</v>
      </c>
      <c r="F27" s="57">
        <f t="shared" si="17"/>
        <v>6.7911134748502786E-2</v>
      </c>
      <c r="G27" s="57">
        <f t="shared" si="17"/>
        <v>9.3485944873982527E-2</v>
      </c>
      <c r="H27" s="57">
        <f t="shared" si="17"/>
        <v>0.10022191401484438</v>
      </c>
      <c r="I27" s="57">
        <f t="shared" si="17"/>
        <v>0.10706580096294653</v>
      </c>
      <c r="J27" s="57">
        <f t="shared" si="17"/>
        <v>9.1840535258854647E-2</v>
      </c>
      <c r="K27" s="57">
        <f t="shared" si="17"/>
        <v>0.11179550275434261</v>
      </c>
      <c r="L27" s="57">
        <f t="shared" si="17"/>
        <v>0.11053759566864543</v>
      </c>
      <c r="M27" s="57">
        <f t="shared" si="17"/>
        <v>8.5053384799261111E-2</v>
      </c>
      <c r="N27" s="57">
        <f t="shared" ref="N27" si="18">N9/N$16</f>
        <v>0.1045101805425498</v>
      </c>
    </row>
    <row r="28" spans="1:21" x14ac:dyDescent="0.2">
      <c r="A28" s="142"/>
      <c r="B28" s="11" t="s">
        <v>26</v>
      </c>
      <c r="C28" s="88">
        <f t="shared" ref="C28:M28" si="19">C10/C$16</f>
        <v>0.9248230338048804</v>
      </c>
      <c r="D28" s="88">
        <f t="shared" si="19"/>
        <v>0.93654595146114472</v>
      </c>
      <c r="E28" s="88">
        <f t="shared" si="19"/>
        <v>0.92016601244070784</v>
      </c>
      <c r="F28" s="88">
        <f t="shared" si="19"/>
        <v>0.9199398641689176</v>
      </c>
      <c r="G28" s="88">
        <f t="shared" si="19"/>
        <v>0.90135211043126207</v>
      </c>
      <c r="H28" s="88">
        <f t="shared" si="19"/>
        <v>0.89975088716431162</v>
      </c>
      <c r="I28" s="88">
        <f t="shared" si="19"/>
        <v>0.90038819080228993</v>
      </c>
      <c r="J28" s="88">
        <f t="shared" si="19"/>
        <v>0.89755430702136274</v>
      </c>
      <c r="K28" s="88">
        <f t="shared" si="19"/>
        <v>0.88911837425783824</v>
      </c>
      <c r="L28" s="88">
        <f t="shared" si="19"/>
        <v>0.89491556016350204</v>
      </c>
      <c r="M28" s="88">
        <f t="shared" si="19"/>
        <v>0.94361832314870875</v>
      </c>
      <c r="N28" s="88">
        <f t="shared" ref="N28" si="20">N10/N$16</f>
        <v>0.93330012336704471</v>
      </c>
    </row>
    <row r="29" spans="1:21" ht="15" customHeight="1" x14ac:dyDescent="0.2">
      <c r="A29" s="124" t="s">
        <v>30</v>
      </c>
      <c r="B29" s="8" t="s">
        <v>10</v>
      </c>
      <c r="C29" s="57">
        <f t="shared" ref="C29:M29" si="21">C11/C$16</f>
        <v>3.8672865432969575E-3</v>
      </c>
      <c r="D29" s="57">
        <f t="shared" si="21"/>
        <v>2.6721402958956959E-3</v>
      </c>
      <c r="E29" s="57">
        <f t="shared" si="21"/>
        <v>4.8883834103075115E-3</v>
      </c>
      <c r="F29" s="57">
        <f t="shared" si="21"/>
        <v>5.581215027941862E-3</v>
      </c>
      <c r="G29" s="57">
        <f t="shared" si="21"/>
        <v>1.077854552572233E-3</v>
      </c>
      <c r="H29" s="57">
        <f t="shared" si="21"/>
        <v>1.1768570089504794E-3</v>
      </c>
      <c r="I29" s="57">
        <f t="shared" si="21"/>
        <v>1.3696027169112661E-2</v>
      </c>
      <c r="J29" s="57">
        <f t="shared" si="21"/>
        <v>1.196506907656703E-3</v>
      </c>
      <c r="K29" s="57">
        <f t="shared" si="21"/>
        <v>1.3067183661098645E-3</v>
      </c>
      <c r="L29" s="57">
        <f t="shared" si="21"/>
        <v>1.6381637865584763E-3</v>
      </c>
      <c r="M29" s="57">
        <f t="shared" si="21"/>
        <v>1.4401207690577956E-3</v>
      </c>
      <c r="N29" s="57">
        <f t="shared" ref="N29" si="22">N11/N$16</f>
        <v>1.9062648777286022E-3</v>
      </c>
    </row>
    <row r="30" spans="1:21" x14ac:dyDescent="0.2">
      <c r="A30" s="125"/>
      <c r="B30" s="8" t="s">
        <v>28</v>
      </c>
      <c r="C30" s="57">
        <f t="shared" ref="C30:M30" si="23">C12/C$16</f>
        <v>3.3756291816559717E-3</v>
      </c>
      <c r="D30" s="57">
        <f t="shared" si="23"/>
        <v>2.6863129772309348E-3</v>
      </c>
      <c r="E30" s="57">
        <f t="shared" si="23"/>
        <v>2.9157938643972064E-3</v>
      </c>
      <c r="F30" s="57">
        <f t="shared" si="23"/>
        <v>3.3736609308218863E-3</v>
      </c>
      <c r="G30" s="57">
        <f t="shared" si="23"/>
        <v>2.6644238067647431E-3</v>
      </c>
      <c r="H30" s="57">
        <f t="shared" si="23"/>
        <v>3.256764499455229E-3</v>
      </c>
      <c r="I30" s="57">
        <f t="shared" si="23"/>
        <v>2.9954347071149425E-3</v>
      </c>
      <c r="J30" s="57">
        <f t="shared" si="23"/>
        <v>3.8411673430254409E-3</v>
      </c>
      <c r="K30" s="57">
        <f t="shared" si="23"/>
        <v>4.1156290589525286E-3</v>
      </c>
      <c r="L30" s="57">
        <f t="shared" si="23"/>
        <v>4.9012006612880197E-3</v>
      </c>
      <c r="M30" s="57">
        <f t="shared" si="23"/>
        <v>5.1736373316352531E-3</v>
      </c>
      <c r="N30" s="57">
        <f t="shared" ref="N30" si="24">N12/N$16</f>
        <v>5.6544416572678093E-3</v>
      </c>
    </row>
    <row r="31" spans="1:21" x14ac:dyDescent="0.2">
      <c r="A31" s="126"/>
      <c r="B31" s="11" t="s">
        <v>26</v>
      </c>
      <c r="C31" s="88">
        <f t="shared" ref="C31:M31" si="25">C13/C$16</f>
        <v>7.2429157249529301E-3</v>
      </c>
      <c r="D31" s="88">
        <f t="shared" si="25"/>
        <v>5.3584532731266307E-3</v>
      </c>
      <c r="E31" s="88">
        <f t="shared" si="25"/>
        <v>7.804177274704718E-3</v>
      </c>
      <c r="F31" s="88">
        <f t="shared" si="25"/>
        <v>8.9548759587637482E-3</v>
      </c>
      <c r="G31" s="88">
        <f t="shared" si="25"/>
        <v>3.7422783593369759E-3</v>
      </c>
      <c r="H31" s="88">
        <f t="shared" si="25"/>
        <v>4.4336215084057086E-3</v>
      </c>
      <c r="I31" s="88">
        <f t="shared" si="25"/>
        <v>1.6691461876227602E-2</v>
      </c>
      <c r="J31" s="88">
        <f t="shared" si="25"/>
        <v>5.0376742506821432E-3</v>
      </c>
      <c r="K31" s="88">
        <f t="shared" si="25"/>
        <v>5.4223474250623934E-3</v>
      </c>
      <c r="L31" s="88">
        <f t="shared" si="25"/>
        <v>6.5393644478464958E-3</v>
      </c>
      <c r="M31" s="88">
        <f t="shared" si="25"/>
        <v>6.6137581006930485E-3</v>
      </c>
      <c r="N31" s="88">
        <f t="shared" ref="N31" si="26">N13/N$16</f>
        <v>7.5607065349964121E-3</v>
      </c>
    </row>
    <row r="32" spans="1:21" x14ac:dyDescent="0.2">
      <c r="A32" s="133" t="s">
        <v>1</v>
      </c>
      <c r="B32" s="133"/>
      <c r="C32" s="57">
        <f t="shared" ref="C32:M32" si="27">C14/C$16</f>
        <v>6.7869325385850318E-2</v>
      </c>
      <c r="D32" s="57">
        <f t="shared" si="27"/>
        <v>5.8039934740508302E-2</v>
      </c>
      <c r="E32" s="57">
        <f t="shared" si="27"/>
        <v>7.2016325571362672E-2</v>
      </c>
      <c r="F32" s="57">
        <f t="shared" si="27"/>
        <v>7.1088168260917711E-2</v>
      </c>
      <c r="G32" s="57">
        <f t="shared" si="27"/>
        <v>9.4885117154961438E-2</v>
      </c>
      <c r="H32" s="57">
        <f t="shared" si="27"/>
        <v>9.5777449778333537E-2</v>
      </c>
      <c r="I32" s="57">
        <f t="shared" si="27"/>
        <v>8.2826510866844436E-2</v>
      </c>
      <c r="J32" s="57">
        <f t="shared" si="27"/>
        <v>9.7380370911477276E-2</v>
      </c>
      <c r="K32" s="57">
        <f t="shared" si="27"/>
        <v>0.10543615626984487</v>
      </c>
      <c r="L32" s="57">
        <f t="shared" si="27"/>
        <v>9.8536041321330745E-2</v>
      </c>
      <c r="M32" s="57">
        <f t="shared" si="27"/>
        <v>4.9753112783999354E-2</v>
      </c>
      <c r="N32" s="57">
        <f t="shared" ref="N32" si="28">N14/N$16</f>
        <v>5.9127005366110048E-2</v>
      </c>
    </row>
    <row r="33" spans="1:14" x14ac:dyDescent="0.2">
      <c r="A33" s="134" t="s">
        <v>2</v>
      </c>
      <c r="B33" s="134"/>
      <c r="C33" s="57">
        <f t="shared" ref="C33:M33" si="29">C15/C$16</f>
        <v>6.4725084316273433E-5</v>
      </c>
      <c r="D33" s="57">
        <f t="shared" si="29"/>
        <v>5.5660525220384036E-5</v>
      </c>
      <c r="E33" s="57">
        <f t="shared" si="29"/>
        <v>1.3484713224777774E-5</v>
      </c>
      <c r="F33" s="57">
        <f t="shared" si="29"/>
        <v>1.7091611400913946E-5</v>
      </c>
      <c r="G33" s="57">
        <f t="shared" si="29"/>
        <v>2.0494054439357699E-5</v>
      </c>
      <c r="H33" s="57">
        <f t="shared" si="29"/>
        <v>3.804154894916224E-5</v>
      </c>
      <c r="I33" s="57">
        <f t="shared" si="29"/>
        <v>9.3836454637850642E-5</v>
      </c>
      <c r="J33" s="57">
        <f t="shared" si="29"/>
        <v>2.7647816477905374E-5</v>
      </c>
      <c r="K33" s="57">
        <f t="shared" si="29"/>
        <v>2.3122047254474723E-5</v>
      </c>
      <c r="L33" s="57">
        <f t="shared" si="29"/>
        <v>9.0340673206915292E-6</v>
      </c>
      <c r="M33" s="57">
        <f t="shared" si="29"/>
        <v>1.4805966598933272E-5</v>
      </c>
      <c r="N33" s="57">
        <f t="shared" ref="N33" si="30">N15/N$16</f>
        <v>1.2164731848856688E-5</v>
      </c>
    </row>
    <row r="34" spans="1:14" ht="15" x14ac:dyDescent="0.2">
      <c r="A34" s="131" t="s">
        <v>27</v>
      </c>
      <c r="B34" s="131"/>
      <c r="C34" s="57">
        <f t="shared" ref="C34:M34" si="31">C16/C$16</f>
        <v>1</v>
      </c>
      <c r="D34" s="57">
        <f t="shared" si="31"/>
        <v>1</v>
      </c>
      <c r="E34" s="57">
        <f t="shared" si="31"/>
        <v>1</v>
      </c>
      <c r="F34" s="57">
        <f t="shared" si="31"/>
        <v>1</v>
      </c>
      <c r="G34" s="57">
        <f t="shared" si="31"/>
        <v>1</v>
      </c>
      <c r="H34" s="57">
        <f t="shared" si="31"/>
        <v>1</v>
      </c>
      <c r="I34" s="57">
        <f t="shared" si="31"/>
        <v>1</v>
      </c>
      <c r="J34" s="57">
        <f t="shared" si="31"/>
        <v>1</v>
      </c>
      <c r="K34" s="57">
        <f t="shared" si="31"/>
        <v>1</v>
      </c>
      <c r="L34" s="57">
        <f t="shared" si="31"/>
        <v>1</v>
      </c>
      <c r="M34" s="57">
        <f t="shared" si="31"/>
        <v>1</v>
      </c>
      <c r="N34" s="57">
        <f t="shared" ref="N34" si="32">N16/N$16</f>
        <v>1</v>
      </c>
    </row>
  </sheetData>
  <mergeCells count="19">
    <mergeCell ref="C21:N21"/>
    <mergeCell ref="A11:A13"/>
    <mergeCell ref="U3:U4"/>
    <mergeCell ref="A5:A10"/>
    <mergeCell ref="A14:B14"/>
    <mergeCell ref="A15:B15"/>
    <mergeCell ref="A3:A4"/>
    <mergeCell ref="B3:B4"/>
    <mergeCell ref="U5:U16"/>
    <mergeCell ref="A16:B16"/>
    <mergeCell ref="O3:T3"/>
    <mergeCell ref="C3:N3"/>
    <mergeCell ref="A21:A22"/>
    <mergeCell ref="B21:B22"/>
    <mergeCell ref="A34:B34"/>
    <mergeCell ref="A29:A31"/>
    <mergeCell ref="A23:A28"/>
    <mergeCell ref="A32:B32"/>
    <mergeCell ref="A33:B33"/>
  </mergeCells>
  <phoneticPr fontId="2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90" zoomScaleNormal="90" workbookViewId="0">
      <selection activeCell="K32" sqref="K32"/>
    </sheetView>
  </sheetViews>
  <sheetFormatPr defaultRowHeight="12.75" x14ac:dyDescent="0.2"/>
  <cols>
    <col min="1" max="1" width="15.85546875" customWidth="1"/>
    <col min="2" max="2" width="22.5703125" customWidth="1"/>
    <col min="3" max="14" width="6.7109375" customWidth="1"/>
    <col min="15" max="20" width="7.7109375" customWidth="1"/>
    <col min="21" max="21" width="10.5703125" customWidth="1"/>
  </cols>
  <sheetData>
    <row r="1" spans="1:21" ht="15.75" x14ac:dyDescent="0.25">
      <c r="A1" s="1" t="s">
        <v>33</v>
      </c>
    </row>
    <row r="3" spans="1:21" ht="15" customHeight="1" x14ac:dyDescent="0.2">
      <c r="A3" s="120" t="s">
        <v>4</v>
      </c>
      <c r="B3" s="120" t="s">
        <v>5</v>
      </c>
      <c r="C3" s="151" t="s">
        <v>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161" t="s">
        <v>9</v>
      </c>
      <c r="P3" s="162"/>
      <c r="Q3" s="162"/>
      <c r="R3" s="162"/>
      <c r="S3" s="162"/>
      <c r="T3" s="163"/>
      <c r="U3" s="138" t="s">
        <v>24</v>
      </c>
    </row>
    <row r="4" spans="1:21" ht="24" x14ac:dyDescent="0.2">
      <c r="A4" s="120"/>
      <c r="B4" s="120"/>
      <c r="C4" s="100">
        <v>2005</v>
      </c>
      <c r="D4" s="100">
        <v>2006</v>
      </c>
      <c r="E4" s="100">
        <v>2007</v>
      </c>
      <c r="F4" s="100">
        <v>2008</v>
      </c>
      <c r="G4" s="100">
        <v>2009</v>
      </c>
      <c r="H4" s="100">
        <v>2010</v>
      </c>
      <c r="I4" s="100">
        <v>2011</v>
      </c>
      <c r="J4" s="100">
        <v>2012</v>
      </c>
      <c r="K4" s="100">
        <v>2013</v>
      </c>
      <c r="L4" s="100">
        <v>2014</v>
      </c>
      <c r="M4" s="100">
        <v>2015</v>
      </c>
      <c r="N4" s="100">
        <v>2016</v>
      </c>
      <c r="O4" s="101" t="s">
        <v>77</v>
      </c>
      <c r="P4" s="101" t="s">
        <v>78</v>
      </c>
      <c r="Q4" s="106" t="s">
        <v>36</v>
      </c>
      <c r="R4" s="106" t="s">
        <v>11</v>
      </c>
      <c r="S4" s="106" t="s">
        <v>8</v>
      </c>
      <c r="T4" s="106" t="s">
        <v>76</v>
      </c>
      <c r="U4" s="139"/>
    </row>
    <row r="5" spans="1:21" ht="12.95" customHeight="1" x14ac:dyDescent="0.2">
      <c r="A5" s="121" t="s">
        <v>29</v>
      </c>
      <c r="B5" s="9" t="s">
        <v>31</v>
      </c>
      <c r="C5" s="55">
        <v>18.225775138060648</v>
      </c>
      <c r="D5" s="55">
        <v>18.347532864004929</v>
      </c>
      <c r="E5" s="55">
        <v>17.76393060689221</v>
      </c>
      <c r="F5" s="55">
        <v>16.876618541284667</v>
      </c>
      <c r="G5" s="55">
        <v>16.563863554022195</v>
      </c>
      <c r="H5" s="55">
        <v>16.473947686798759</v>
      </c>
      <c r="I5" s="55">
        <v>15.825762599597365</v>
      </c>
      <c r="J5" s="55">
        <v>13.85843207229947</v>
      </c>
      <c r="K5" s="55">
        <v>14.451331601521511</v>
      </c>
      <c r="L5" s="55">
        <v>14.206655557218244</v>
      </c>
      <c r="M5" s="55">
        <v>13.985057398923875</v>
      </c>
      <c r="N5" s="55">
        <v>13.74299046362783</v>
      </c>
      <c r="O5" s="53">
        <f>(N5-M5)/M5</f>
        <v>-1.7308969737562258E-2</v>
      </c>
      <c r="P5" s="53">
        <f t="shared" ref="P5:P15" si="0">(N5-L5)/L5</f>
        <v>-3.2637174296439614E-2</v>
      </c>
      <c r="Q5" s="53">
        <f>(K5-C5)/C5</f>
        <v>-0.20709371798717166</v>
      </c>
      <c r="R5" s="53">
        <f t="shared" ref="R5:R15" si="1">(L5-C5)/C5</f>
        <v>-0.22051844436779694</v>
      </c>
      <c r="S5" s="53">
        <f t="shared" ref="S5:S15" si="2">(M5-C5)/C5</f>
        <v>-0.23267694827864621</v>
      </c>
      <c r="T5" s="53">
        <f>(N5-C5)/C5</f>
        <v>-0.24595851975982502</v>
      </c>
      <c r="U5" s="158" t="s">
        <v>35</v>
      </c>
    </row>
    <row r="6" spans="1:21" ht="13.7" customHeight="1" x14ac:dyDescent="0.2">
      <c r="A6" s="122"/>
      <c r="B6" s="9" t="s">
        <v>32</v>
      </c>
      <c r="C6" s="55">
        <v>16.413663639388268</v>
      </c>
      <c r="D6" s="55">
        <v>16.698175993748666</v>
      </c>
      <c r="E6" s="55">
        <v>16.730464050553625</v>
      </c>
      <c r="F6" s="55">
        <v>15.975122116527199</v>
      </c>
      <c r="G6" s="55">
        <v>16.659541991076001</v>
      </c>
      <c r="H6" s="55">
        <v>17.061863936844375</v>
      </c>
      <c r="I6" s="55">
        <v>17.005607222181357</v>
      </c>
      <c r="J6" s="55">
        <v>16.784298310033591</v>
      </c>
      <c r="K6" s="55">
        <v>16.694381718141798</v>
      </c>
      <c r="L6" s="55">
        <v>16.874579354099907</v>
      </c>
      <c r="M6" s="55">
        <v>17.014718424977676</v>
      </c>
      <c r="N6" s="55">
        <v>16.480028175203781</v>
      </c>
      <c r="O6" s="53">
        <f t="shared" ref="O6:O15" si="3">(N6-M6)/M6</f>
        <v>-3.1425160053719592E-2</v>
      </c>
      <c r="P6" s="53">
        <f t="shared" si="0"/>
        <v>-2.3381393433091101E-2</v>
      </c>
      <c r="Q6" s="53">
        <f t="shared" ref="Q6:Q15" si="4">(K6-C6)/C6</f>
        <v>1.7102706922778908E-2</v>
      </c>
      <c r="R6" s="53">
        <f t="shared" si="1"/>
        <v>2.808122091679572E-2</v>
      </c>
      <c r="S6" s="53">
        <f t="shared" si="2"/>
        <v>3.6619172830314517E-2</v>
      </c>
      <c r="T6" s="53">
        <f t="shared" ref="T6:T15" si="5">(N6-C6)/C6</f>
        <v>4.0432494093674701E-3</v>
      </c>
      <c r="U6" s="159"/>
    </row>
    <row r="7" spans="1:21" x14ac:dyDescent="0.2">
      <c r="A7" s="123"/>
      <c r="B7" s="11" t="s">
        <v>26</v>
      </c>
      <c r="C7" s="102">
        <f t="shared" ref="C7:L7" si="6">SUM(C5:C6)</f>
        <v>34.639438777448916</v>
      </c>
      <c r="D7" s="102">
        <f t="shared" si="6"/>
        <v>35.045708857753596</v>
      </c>
      <c r="E7" s="102">
        <f t="shared" si="6"/>
        <v>34.494394657445838</v>
      </c>
      <c r="F7" s="102">
        <f t="shared" si="6"/>
        <v>32.851740657811867</v>
      </c>
      <c r="G7" s="102">
        <f t="shared" si="6"/>
        <v>33.223405545098196</v>
      </c>
      <c r="H7" s="102">
        <f t="shared" si="6"/>
        <v>33.535811623643134</v>
      </c>
      <c r="I7" s="102">
        <f t="shared" si="6"/>
        <v>32.831369821778722</v>
      </c>
      <c r="J7" s="102">
        <f t="shared" si="6"/>
        <v>30.642730382333063</v>
      </c>
      <c r="K7" s="102">
        <f t="shared" si="6"/>
        <v>31.145713319663308</v>
      </c>
      <c r="L7" s="102">
        <f t="shared" si="6"/>
        <v>31.081234911318152</v>
      </c>
      <c r="M7" s="102">
        <f>SUM(M5:M6)</f>
        <v>30.999775823901551</v>
      </c>
      <c r="N7" s="102">
        <f>SUM(N5:N6)</f>
        <v>30.223018638831611</v>
      </c>
      <c r="O7" s="63">
        <f t="shared" si="3"/>
        <v>-2.5056864587744594E-2</v>
      </c>
      <c r="P7" s="63">
        <f t="shared" si="0"/>
        <v>-2.7612039062644301E-2</v>
      </c>
      <c r="Q7" s="63">
        <f t="shared" si="4"/>
        <v>-0.10085975931169257</v>
      </c>
      <c r="R7" s="63">
        <f t="shared" si="1"/>
        <v>-0.1027211753917687</v>
      </c>
      <c r="S7" s="63">
        <f t="shared" si="2"/>
        <v>-0.10507280377524103</v>
      </c>
      <c r="T7" s="63">
        <f t="shared" si="5"/>
        <v>-0.12749687334693474</v>
      </c>
      <c r="U7" s="159"/>
    </row>
    <row r="8" spans="1:21" s="6" customFormat="1" ht="22.15" customHeight="1" x14ac:dyDescent="0.2">
      <c r="A8" s="93" t="s">
        <v>30</v>
      </c>
      <c r="B8" s="11" t="s">
        <v>26</v>
      </c>
      <c r="C8" s="102">
        <v>0.10065958922166166</v>
      </c>
      <c r="D8" s="102">
        <v>0.17227929155529714</v>
      </c>
      <c r="E8" s="102">
        <v>0.13911853938554514</v>
      </c>
      <c r="F8" s="102">
        <v>0.19504769823282295</v>
      </c>
      <c r="G8" s="102">
        <v>0.16241909343353728</v>
      </c>
      <c r="H8" s="102">
        <v>0.11827223480189299</v>
      </c>
      <c r="I8" s="102">
        <v>0.22614863296854287</v>
      </c>
      <c r="J8" s="102">
        <v>0.21199451045159684</v>
      </c>
      <c r="K8" s="102">
        <v>0.1997498125137972</v>
      </c>
      <c r="L8" s="102">
        <v>0.19682751192364267</v>
      </c>
      <c r="M8" s="104">
        <v>0.16881951214168564</v>
      </c>
      <c r="N8" s="102">
        <v>0.19192147098821138</v>
      </c>
      <c r="O8" s="63">
        <f t="shared" si="3"/>
        <v>0.1368441275149338</v>
      </c>
      <c r="P8" s="63">
        <f t="shared" si="0"/>
        <v>-2.492558528776475E-2</v>
      </c>
      <c r="Q8" s="63">
        <f t="shared" si="4"/>
        <v>0.98440917609875966</v>
      </c>
      <c r="R8" s="63">
        <f t="shared" si="1"/>
        <v>0.95537765895517834</v>
      </c>
      <c r="S8" s="63">
        <f t="shared" si="2"/>
        <v>0.67713293335550551</v>
      </c>
      <c r="T8" s="63">
        <f t="shared" si="5"/>
        <v>0.9066387263471013</v>
      </c>
      <c r="U8" s="159"/>
    </row>
    <row r="9" spans="1:21" s="6" customFormat="1" ht="22.15" customHeight="1" x14ac:dyDescent="0.2">
      <c r="A9" s="154" t="s">
        <v>7</v>
      </c>
      <c r="B9" s="9" t="s">
        <v>20</v>
      </c>
      <c r="C9" s="55">
        <v>0.23272391765799999</v>
      </c>
      <c r="D9" s="55">
        <v>0.24089139661199999</v>
      </c>
      <c r="E9" s="55">
        <v>0.22130733637599997</v>
      </c>
      <c r="F9" s="55">
        <v>0.26294769872878798</v>
      </c>
      <c r="G9" s="55">
        <v>0.30128809591753797</v>
      </c>
      <c r="H9" s="55">
        <v>0.29736042778527599</v>
      </c>
      <c r="I9" s="55">
        <v>0.27785276364994799</v>
      </c>
      <c r="J9" s="55">
        <v>0.36948196733481198</v>
      </c>
      <c r="K9" s="55">
        <v>0.4273642708232</v>
      </c>
      <c r="L9" s="55">
        <v>0.59442050720795991</v>
      </c>
      <c r="M9" s="55">
        <v>0.78053001831620406</v>
      </c>
      <c r="N9" s="55">
        <v>0.77971076887138802</v>
      </c>
      <c r="O9" s="57">
        <f t="shared" si="3"/>
        <v>-1.0496065821829154E-3</v>
      </c>
      <c r="P9" s="57">
        <f t="shared" si="0"/>
        <v>0.31171579616886219</v>
      </c>
      <c r="Q9" s="57">
        <f t="shared" si="4"/>
        <v>0.83635732469592672</v>
      </c>
      <c r="R9" s="57">
        <f>(L9-C9)/C9</f>
        <v>1.5541874388755008</v>
      </c>
      <c r="S9" s="57">
        <f>(M9-C9)/C9</f>
        <v>2.3538882731564952</v>
      </c>
      <c r="T9" s="57">
        <f t="shared" si="5"/>
        <v>2.3503680099490842</v>
      </c>
      <c r="U9" s="159"/>
    </row>
    <row r="10" spans="1:21" s="6" customFormat="1" ht="22.15" customHeight="1" x14ac:dyDescent="0.2">
      <c r="A10" s="155"/>
      <c r="B10" s="9" t="s">
        <v>0</v>
      </c>
      <c r="C10" s="55">
        <v>1.6459496600000003</v>
      </c>
      <c r="D10" s="55">
        <v>1.7010017200000003</v>
      </c>
      <c r="E10" s="55">
        <v>1.6362545399999999</v>
      </c>
      <c r="F10" s="55">
        <v>1.69774468</v>
      </c>
      <c r="G10" s="55">
        <v>1.7305773199999999</v>
      </c>
      <c r="H10" s="55">
        <v>1.6850447800000004</v>
      </c>
      <c r="I10" s="55">
        <v>1.6391039200000002</v>
      </c>
      <c r="J10" s="55">
        <v>1.6459755600000001</v>
      </c>
      <c r="K10" s="55">
        <v>1.5848178400000001</v>
      </c>
      <c r="L10" s="55">
        <v>1.49264964</v>
      </c>
      <c r="M10" s="55">
        <v>1.4265067799999998</v>
      </c>
      <c r="N10" s="55">
        <v>1.4068566400000002</v>
      </c>
      <c r="O10" s="57">
        <f t="shared" si="3"/>
        <v>-1.3775006383074844E-2</v>
      </c>
      <c r="P10" s="57">
        <f t="shared" si="0"/>
        <v>-5.7476984351129974E-2</v>
      </c>
      <c r="Q10" s="57">
        <f t="shared" si="4"/>
        <v>-3.7140759213741784E-2</v>
      </c>
      <c r="R10" s="57">
        <f>(L10-C10)/C10</f>
        <v>-9.3137733021555646E-2</v>
      </c>
      <c r="S10" s="57">
        <f>(M10-C10)/C10</f>
        <v>-0.13332295958553222</v>
      </c>
      <c r="T10" s="57">
        <f t="shared" si="5"/>
        <v>-0.14526144134930594</v>
      </c>
      <c r="U10" s="159"/>
    </row>
    <row r="11" spans="1:21" s="6" customFormat="1" ht="33.950000000000003" customHeight="1" x14ac:dyDescent="0.2">
      <c r="A11" s="155"/>
      <c r="B11" s="9" t="s">
        <v>47</v>
      </c>
      <c r="C11" s="55">
        <v>0.21460209999999999</v>
      </c>
      <c r="D11" s="55">
        <v>0.19925104999999999</v>
      </c>
      <c r="E11" s="55">
        <v>0.1988733</v>
      </c>
      <c r="F11" s="55">
        <v>0.19023139999999999</v>
      </c>
      <c r="G11" s="55">
        <v>0.16465635000000001</v>
      </c>
      <c r="H11" s="55">
        <v>0.17699239999999997</v>
      </c>
      <c r="I11" s="55">
        <v>0.1868957</v>
      </c>
      <c r="J11" s="55">
        <v>0.20241989999999996</v>
      </c>
      <c r="K11" s="55">
        <v>0.20351044999999998</v>
      </c>
      <c r="L11" s="55">
        <v>0.19807875</v>
      </c>
      <c r="M11" s="55">
        <v>0.20225635</v>
      </c>
      <c r="N11" s="55">
        <v>0.21407134999999997</v>
      </c>
      <c r="O11" s="57">
        <f t="shared" si="3"/>
        <v>5.8415965679198524E-2</v>
      </c>
      <c r="P11" s="57">
        <f t="shared" si="0"/>
        <v>8.0738595129462243E-2</v>
      </c>
      <c r="Q11" s="57">
        <f t="shared" si="4"/>
        <v>-5.1684722563292762E-2</v>
      </c>
      <c r="R11" s="57">
        <f>(L11-C11)/C11</f>
        <v>-7.6995285693849183E-2</v>
      </c>
      <c r="S11" s="57">
        <f>(M11-C11)/C11</f>
        <v>-5.7528560997306126E-2</v>
      </c>
      <c r="T11" s="57">
        <f t="shared" si="5"/>
        <v>-2.4731817628999169E-3</v>
      </c>
      <c r="U11" s="159"/>
    </row>
    <row r="12" spans="1:21" s="6" customFormat="1" ht="22.15" customHeight="1" x14ac:dyDescent="0.2">
      <c r="A12" s="156"/>
      <c r="B12" s="11" t="s">
        <v>26</v>
      </c>
      <c r="C12" s="102">
        <f t="shared" ref="C12:K12" si="7">SUM(C9:C11)</f>
        <v>2.0932756776580002</v>
      </c>
      <c r="D12" s="102">
        <f t="shared" si="7"/>
        <v>2.1411441666120004</v>
      </c>
      <c r="E12" s="102">
        <f t="shared" si="7"/>
        <v>2.0564351763759996</v>
      </c>
      <c r="F12" s="102">
        <f t="shared" si="7"/>
        <v>2.1509237787287878</v>
      </c>
      <c r="G12" s="102">
        <f t="shared" si="7"/>
        <v>2.196521765917538</v>
      </c>
      <c r="H12" s="102">
        <f>SUM(H9:H11)</f>
        <v>2.1593976077852761</v>
      </c>
      <c r="I12" s="102">
        <f t="shared" si="7"/>
        <v>2.1038523836499481</v>
      </c>
      <c r="J12" s="102">
        <f t="shared" si="7"/>
        <v>2.2178774273348116</v>
      </c>
      <c r="K12" s="102">
        <f t="shared" si="7"/>
        <v>2.2156925608232001</v>
      </c>
      <c r="L12" s="102">
        <f>SUM(L9:L11)</f>
        <v>2.2851488972079599</v>
      </c>
      <c r="M12" s="102">
        <f>SUM(M9:M11)</f>
        <v>2.4092931483162037</v>
      </c>
      <c r="N12" s="102">
        <f>SUM(N9:N11)</f>
        <v>2.4006387588713882</v>
      </c>
      <c r="O12" s="63">
        <f t="shared" si="3"/>
        <v>-3.5920865216687264E-3</v>
      </c>
      <c r="P12" s="63">
        <f t="shared" si="0"/>
        <v>5.0539315755107311E-2</v>
      </c>
      <c r="Q12" s="63">
        <f t="shared" si="4"/>
        <v>5.8481013500411218E-2</v>
      </c>
      <c r="R12" s="63">
        <f>(L12-C12)/C12</f>
        <v>9.1661705908049063E-2</v>
      </c>
      <c r="S12" s="63">
        <f>(M12-C12)/C12</f>
        <v>0.15096791790547642</v>
      </c>
      <c r="T12" s="63">
        <f t="shared" si="5"/>
        <v>0.14683354156069506</v>
      </c>
      <c r="U12" s="159"/>
    </row>
    <row r="13" spans="1:21" x14ac:dyDescent="0.2">
      <c r="A13" s="133" t="s">
        <v>1</v>
      </c>
      <c r="B13" s="133"/>
      <c r="C13" s="55">
        <v>0.48227799999999998</v>
      </c>
      <c r="D13" s="55">
        <v>0.37175000000000002</v>
      </c>
      <c r="E13" s="55">
        <v>0.42370000000000002</v>
      </c>
      <c r="F13" s="55">
        <v>0.516737</v>
      </c>
      <c r="G13" s="55">
        <v>0.56611</v>
      </c>
      <c r="H13" s="55">
        <v>0.35343999999999998</v>
      </c>
      <c r="I13" s="55">
        <v>0.47724</v>
      </c>
      <c r="J13" s="55">
        <v>0.52361999999999997</v>
      </c>
      <c r="K13" s="55">
        <v>0.48613000000000001</v>
      </c>
      <c r="L13" s="55">
        <v>0.49388000000000004</v>
      </c>
      <c r="M13" s="55">
        <v>0.59514</v>
      </c>
      <c r="N13" s="55">
        <v>0.62513799999999997</v>
      </c>
      <c r="O13" s="57">
        <f t="shared" si="3"/>
        <v>5.040494673522191E-2</v>
      </c>
      <c r="P13" s="57">
        <f t="shared" si="0"/>
        <v>0.26576901271563924</v>
      </c>
      <c r="Q13" s="57">
        <f t="shared" si="4"/>
        <v>7.9870945803043516E-3</v>
      </c>
      <c r="R13" s="57">
        <f t="shared" si="1"/>
        <v>2.4056664413471186E-2</v>
      </c>
      <c r="S13" s="57">
        <f t="shared" si="2"/>
        <v>0.23401855361430549</v>
      </c>
      <c r="T13" s="57">
        <f t="shared" si="5"/>
        <v>0.29621919307951017</v>
      </c>
      <c r="U13" s="159"/>
    </row>
    <row r="14" spans="1:21" x14ac:dyDescent="0.2">
      <c r="A14" s="134" t="s">
        <v>19</v>
      </c>
      <c r="B14" s="134"/>
      <c r="C14" s="55">
        <v>0.55591825569925191</v>
      </c>
      <c r="D14" s="55">
        <v>0.54493450091390672</v>
      </c>
      <c r="E14" s="55">
        <v>0.54321227243121295</v>
      </c>
      <c r="F14" s="55">
        <v>0.54242443666756934</v>
      </c>
      <c r="G14" s="55">
        <v>0.54363478483366834</v>
      </c>
      <c r="H14" s="55">
        <v>0.49262811598771628</v>
      </c>
      <c r="I14" s="55">
        <v>0.49705035056089542</v>
      </c>
      <c r="J14" s="55">
        <v>0.46503900393263764</v>
      </c>
      <c r="K14" s="55">
        <v>0.4844297982340785</v>
      </c>
      <c r="L14" s="55">
        <v>0.49076003219332714</v>
      </c>
      <c r="M14" s="55">
        <v>0.4977581232445043</v>
      </c>
      <c r="N14" s="55">
        <v>0.53138480909745012</v>
      </c>
      <c r="O14" s="57">
        <f t="shared" si="3"/>
        <v>6.7556277401881831E-2</v>
      </c>
      <c r="P14" s="57">
        <f t="shared" si="0"/>
        <v>8.2779310129557346E-2</v>
      </c>
      <c r="Q14" s="57">
        <f t="shared" si="4"/>
        <v>-0.12859526869692905</v>
      </c>
      <c r="R14" s="57">
        <f t="shared" si="1"/>
        <v>-0.11720828168156962</v>
      </c>
      <c r="S14" s="57">
        <f t="shared" si="2"/>
        <v>-0.10461993621992484</v>
      </c>
      <c r="T14" s="57">
        <f t="shared" si="5"/>
        <v>-4.4131392251083444E-2</v>
      </c>
      <c r="U14" s="159"/>
    </row>
    <row r="15" spans="1:21" ht="15.75" x14ac:dyDescent="0.2">
      <c r="A15" s="157" t="s">
        <v>27</v>
      </c>
      <c r="B15" s="157"/>
      <c r="C15" s="105">
        <f t="shared" ref="C15:L15" si="8">C7+C8+C12+C13+C14</f>
        <v>37.871570300027834</v>
      </c>
      <c r="D15" s="105">
        <f t="shared" si="8"/>
        <v>38.275816816834798</v>
      </c>
      <c r="E15" s="105">
        <f t="shared" si="8"/>
        <v>37.656860645638588</v>
      </c>
      <c r="F15" s="105">
        <f t="shared" si="8"/>
        <v>36.256873571441041</v>
      </c>
      <c r="G15" s="105">
        <f t="shared" si="8"/>
        <v>36.692091189282941</v>
      </c>
      <c r="H15" s="105">
        <f t="shared" si="8"/>
        <v>36.659549582218013</v>
      </c>
      <c r="I15" s="105">
        <f t="shared" si="8"/>
        <v>36.135661188958117</v>
      </c>
      <c r="J15" s="105">
        <f t="shared" si="8"/>
        <v>34.061261324052111</v>
      </c>
      <c r="K15" s="105">
        <f t="shared" si="8"/>
        <v>34.531715491234387</v>
      </c>
      <c r="L15" s="105">
        <f t="shared" si="8"/>
        <v>34.547851352643079</v>
      </c>
      <c r="M15" s="105">
        <f>M7+M8+M12+M13+M14</f>
        <v>34.670786607603944</v>
      </c>
      <c r="N15" s="105">
        <f>N7+N8+N12+N13+N14</f>
        <v>33.972101677788665</v>
      </c>
      <c r="O15" s="96">
        <f t="shared" si="3"/>
        <v>-2.0151978024693692E-2</v>
      </c>
      <c r="P15" s="96">
        <f t="shared" si="0"/>
        <v>-1.6665281698057512E-2</v>
      </c>
      <c r="Q15" s="94">
        <f t="shared" si="4"/>
        <v>-8.8188970838396746E-2</v>
      </c>
      <c r="R15" s="94">
        <f t="shared" si="1"/>
        <v>-8.7762902912486632E-2</v>
      </c>
      <c r="S15" s="94">
        <f t="shared" si="2"/>
        <v>-8.4516793654620059E-2</v>
      </c>
      <c r="T15" s="96">
        <f t="shared" si="5"/>
        <v>-0.10296559111086828</v>
      </c>
      <c r="U15" s="160"/>
    </row>
    <row r="16" spans="1:21" x14ac:dyDescent="0.2">
      <c r="A16" s="7" t="s">
        <v>17</v>
      </c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  <c r="R16" s="4"/>
      <c r="S16" s="4"/>
      <c r="T16" s="4"/>
      <c r="U16" s="5"/>
    </row>
    <row r="18" spans="1:15" ht="15.75" x14ac:dyDescent="0.25">
      <c r="A18" s="1" t="s">
        <v>34</v>
      </c>
    </row>
    <row r="20" spans="1:15" ht="15" x14ac:dyDescent="0.25">
      <c r="A20" s="120" t="s">
        <v>4</v>
      </c>
      <c r="B20" s="120" t="s">
        <v>5</v>
      </c>
      <c r="C20" s="132" t="s">
        <v>16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87"/>
    </row>
    <row r="21" spans="1:15" x14ac:dyDescent="0.2">
      <c r="A21" s="120"/>
      <c r="B21" s="120"/>
      <c r="C21" s="77">
        <v>2005</v>
      </c>
      <c r="D21" s="77">
        <v>2006</v>
      </c>
      <c r="E21" s="77">
        <v>2007</v>
      </c>
      <c r="F21" s="77">
        <v>2008</v>
      </c>
      <c r="G21" s="77">
        <v>2009</v>
      </c>
      <c r="H21" s="77">
        <v>2010</v>
      </c>
      <c r="I21" s="77">
        <v>2011</v>
      </c>
      <c r="J21" s="77">
        <v>2012</v>
      </c>
      <c r="K21" s="77">
        <v>2013</v>
      </c>
      <c r="L21" s="77">
        <v>2014</v>
      </c>
      <c r="M21" s="77">
        <v>2015</v>
      </c>
      <c r="N21" s="77">
        <v>2016</v>
      </c>
      <c r="O21" s="50"/>
    </row>
    <row r="22" spans="1:15" x14ac:dyDescent="0.2">
      <c r="A22" s="121" t="s">
        <v>29</v>
      </c>
      <c r="B22" s="9" t="s">
        <v>31</v>
      </c>
      <c r="C22" s="57">
        <f>C5/C$15</f>
        <v>0.48125216339516963</v>
      </c>
      <c r="D22" s="57">
        <f t="shared" ref="D22:M22" si="9">D5/D$15</f>
        <v>0.47935052442656584</v>
      </c>
      <c r="E22" s="57">
        <f t="shared" si="9"/>
        <v>0.47173158628531681</v>
      </c>
      <c r="F22" s="57">
        <f t="shared" si="9"/>
        <v>0.46547362965620154</v>
      </c>
      <c r="G22" s="57">
        <f t="shared" si="9"/>
        <v>0.45142871439445736</v>
      </c>
      <c r="H22" s="57">
        <f t="shared" si="9"/>
        <v>0.44937670742112912</v>
      </c>
      <c r="I22" s="57">
        <f t="shared" si="9"/>
        <v>0.43795414498830876</v>
      </c>
      <c r="J22" s="57">
        <f t="shared" si="9"/>
        <v>0.40686784733110981</v>
      </c>
      <c r="K22" s="57">
        <f t="shared" si="9"/>
        <v>0.41849445925123158</v>
      </c>
      <c r="L22" s="57">
        <f t="shared" si="9"/>
        <v>0.41121676170843446</v>
      </c>
      <c r="M22" s="57">
        <f t="shared" si="9"/>
        <v>0.40336717932602928</v>
      </c>
      <c r="N22" s="57">
        <f t="shared" ref="N22" si="10">N5/N$15</f>
        <v>0.40453754065540048</v>
      </c>
      <c r="O22" s="51"/>
    </row>
    <row r="23" spans="1:15" x14ac:dyDescent="0.2">
      <c r="A23" s="122"/>
      <c r="B23" s="9" t="s">
        <v>32</v>
      </c>
      <c r="C23" s="57">
        <f t="shared" ref="C23:M32" si="11">C6/C$15</f>
        <v>0.43340330251307813</v>
      </c>
      <c r="D23" s="57">
        <f t="shared" si="11"/>
        <v>0.43625916786194702</v>
      </c>
      <c r="E23" s="57">
        <f t="shared" si="11"/>
        <v>0.44428727630781256</v>
      </c>
      <c r="F23" s="57">
        <f t="shared" si="11"/>
        <v>0.44060947740156359</v>
      </c>
      <c r="G23" s="57">
        <f t="shared" si="11"/>
        <v>0.45403631821186402</v>
      </c>
      <c r="H23" s="57">
        <f t="shared" si="11"/>
        <v>0.46541389982380904</v>
      </c>
      <c r="I23" s="57">
        <f t="shared" si="11"/>
        <v>0.47060456797114641</v>
      </c>
      <c r="J23" s="57">
        <f t="shared" si="11"/>
        <v>0.49276796153704039</v>
      </c>
      <c r="K23" s="57">
        <f t="shared" si="11"/>
        <v>0.48345069107208244</v>
      </c>
      <c r="L23" s="57">
        <f t="shared" si="11"/>
        <v>0.48844077687653126</v>
      </c>
      <c r="M23" s="57">
        <f t="shared" si="11"/>
        <v>0.49075086231951931</v>
      </c>
      <c r="N23" s="57">
        <f t="shared" ref="N23" si="12">N6/N$15</f>
        <v>0.48510475835466504</v>
      </c>
      <c r="O23" s="51"/>
    </row>
    <row r="24" spans="1:15" x14ac:dyDescent="0.2">
      <c r="A24" s="123"/>
      <c r="B24" s="11" t="s">
        <v>26</v>
      </c>
      <c r="C24" s="57">
        <f t="shared" si="11"/>
        <v>0.91465546590824776</v>
      </c>
      <c r="D24" s="57">
        <f t="shared" si="11"/>
        <v>0.91560969228851286</v>
      </c>
      <c r="E24" s="57">
        <f t="shared" si="11"/>
        <v>0.91601886259312948</v>
      </c>
      <c r="F24" s="57">
        <f t="shared" si="11"/>
        <v>0.90608310705776507</v>
      </c>
      <c r="G24" s="57">
        <f t="shared" si="11"/>
        <v>0.90546503260632138</v>
      </c>
      <c r="H24" s="57">
        <f t="shared" si="11"/>
        <v>0.9147906072449381</v>
      </c>
      <c r="I24" s="57">
        <f t="shared" si="11"/>
        <v>0.90855871295945512</v>
      </c>
      <c r="J24" s="57">
        <f t="shared" si="11"/>
        <v>0.8996358088681502</v>
      </c>
      <c r="K24" s="57">
        <f t="shared" si="11"/>
        <v>0.9019451503233139</v>
      </c>
      <c r="L24" s="57">
        <f t="shared" si="11"/>
        <v>0.89965753858496578</v>
      </c>
      <c r="M24" s="57">
        <f t="shared" si="11"/>
        <v>0.89411804164554853</v>
      </c>
      <c r="N24" s="57">
        <f t="shared" ref="N24" si="13">N7/N$15</f>
        <v>0.88964229901006553</v>
      </c>
      <c r="O24" s="51"/>
    </row>
    <row r="25" spans="1:15" x14ac:dyDescent="0.2">
      <c r="A25" s="93" t="s">
        <v>30</v>
      </c>
      <c r="B25" s="11" t="s">
        <v>26</v>
      </c>
      <c r="C25" s="57">
        <f t="shared" si="11"/>
        <v>2.6579196062960103E-3</v>
      </c>
      <c r="D25" s="57">
        <f t="shared" si="11"/>
        <v>4.5009958214536072E-3</v>
      </c>
      <c r="E25" s="57">
        <f t="shared" si="11"/>
        <v>3.6943743318034088E-3</v>
      </c>
      <c r="F25" s="57">
        <f t="shared" si="11"/>
        <v>5.379606100026752E-3</v>
      </c>
      <c r="G25" s="57">
        <f t="shared" si="11"/>
        <v>4.4265422920614778E-3</v>
      </c>
      <c r="H25" s="57">
        <f t="shared" si="11"/>
        <v>3.2262326228705714E-3</v>
      </c>
      <c r="I25" s="57">
        <f t="shared" si="11"/>
        <v>6.2583228181707258E-3</v>
      </c>
      <c r="J25" s="57">
        <f t="shared" si="11"/>
        <v>6.2239183814927742E-3</v>
      </c>
      <c r="K25" s="57">
        <f t="shared" si="11"/>
        <v>5.7845319779870818E-3</v>
      </c>
      <c r="L25" s="57">
        <f t="shared" si="11"/>
        <v>5.6972432211354991E-3</v>
      </c>
      <c r="M25" s="57">
        <f t="shared" si="11"/>
        <v>4.8692149402996352E-3</v>
      </c>
      <c r="N25" s="57">
        <f t="shared" ref="N25" si="14">N8/N$15</f>
        <v>5.6493846865438933E-3</v>
      </c>
      <c r="O25" s="51"/>
    </row>
    <row r="26" spans="1:15" ht="22.5" x14ac:dyDescent="0.2">
      <c r="A26" s="154" t="s">
        <v>7</v>
      </c>
      <c r="B26" s="9" t="s">
        <v>20</v>
      </c>
      <c r="C26" s="57">
        <f t="shared" si="11"/>
        <v>6.1450823352267739E-3</v>
      </c>
      <c r="D26" s="57">
        <f t="shared" si="11"/>
        <v>6.2935664512337479E-3</v>
      </c>
      <c r="E26" s="57">
        <f t="shared" si="11"/>
        <v>5.8769459955401717E-3</v>
      </c>
      <c r="F26" s="57">
        <f t="shared" si="11"/>
        <v>7.2523544593736753E-3</v>
      </c>
      <c r="G26" s="57">
        <f t="shared" si="11"/>
        <v>8.2112544189233468E-3</v>
      </c>
      <c r="H26" s="57">
        <f t="shared" si="11"/>
        <v>8.111404290943959E-3</v>
      </c>
      <c r="I26" s="57">
        <f t="shared" si="11"/>
        <v>7.6891567639241305E-3</v>
      </c>
      <c r="J26" s="57">
        <f t="shared" si="11"/>
        <v>1.0847571492424591E-2</v>
      </c>
      <c r="K26" s="57">
        <f t="shared" si="11"/>
        <v>1.237599304707822E-2</v>
      </c>
      <c r="L26" s="57">
        <f t="shared" si="11"/>
        <v>1.7205715664933351E-2</v>
      </c>
      <c r="M26" s="57">
        <f t="shared" si="11"/>
        <v>2.2512613490719573E-2</v>
      </c>
      <c r="N26" s="57">
        <f t="shared" ref="N26" si="15">N9/N$15</f>
        <v>2.2951502272853832E-2</v>
      </c>
      <c r="O26" s="51"/>
    </row>
    <row r="27" spans="1:15" x14ac:dyDescent="0.2">
      <c r="A27" s="155"/>
      <c r="B27" s="9" t="s">
        <v>0</v>
      </c>
      <c r="C27" s="57">
        <f t="shared" si="11"/>
        <v>4.3461352327362847E-2</v>
      </c>
      <c r="D27" s="57">
        <f t="shared" si="11"/>
        <v>4.4440638017993937E-2</v>
      </c>
      <c r="E27" s="57">
        <f t="shared" si="11"/>
        <v>4.3451698095537096E-2</v>
      </c>
      <c r="F27" s="57">
        <f t="shared" si="11"/>
        <v>4.6825457155171987E-2</v>
      </c>
      <c r="G27" s="57">
        <f t="shared" si="11"/>
        <v>4.7164859344551842E-2</v>
      </c>
      <c r="H27" s="57">
        <f t="shared" si="11"/>
        <v>4.5964688579189304E-2</v>
      </c>
      <c r="I27" s="57">
        <f t="shared" si="11"/>
        <v>4.5359732354941854E-2</v>
      </c>
      <c r="J27" s="57">
        <f t="shared" si="11"/>
        <v>4.8323975566862125E-2</v>
      </c>
      <c r="K27" s="57">
        <f t="shared" si="11"/>
        <v>4.5894558595048485E-2</v>
      </c>
      <c r="L27" s="57">
        <f t="shared" si="11"/>
        <v>4.3205281415737165E-2</v>
      </c>
      <c r="M27" s="57">
        <f t="shared" si="11"/>
        <v>4.114434426149248E-2</v>
      </c>
      <c r="N27" s="57">
        <f t="shared" ref="N27" si="16">N10/N$15</f>
        <v>4.1412116722817256E-2</v>
      </c>
      <c r="O27" s="51"/>
    </row>
    <row r="28" spans="1:15" ht="45" x14ac:dyDescent="0.2">
      <c r="A28" s="155"/>
      <c r="B28" s="9" t="s">
        <v>47</v>
      </c>
      <c r="C28" s="57">
        <f t="shared" si="11"/>
        <v>5.666575172348802E-3</v>
      </c>
      <c r="D28" s="57">
        <f t="shared" si="11"/>
        <v>5.2056642175266048E-3</v>
      </c>
      <c r="E28" s="57">
        <f t="shared" si="11"/>
        <v>5.2811970140435351E-3</v>
      </c>
      <c r="F28" s="57">
        <f t="shared" si="11"/>
        <v>5.2467678887195123E-3</v>
      </c>
      <c r="G28" s="57">
        <f t="shared" si="11"/>
        <v>4.4875161012379958E-3</v>
      </c>
      <c r="H28" s="57">
        <f t="shared" si="11"/>
        <v>4.8280025809660093E-3</v>
      </c>
      <c r="I28" s="57">
        <f t="shared" si="11"/>
        <v>5.172057016549326E-3</v>
      </c>
      <c r="J28" s="57">
        <f t="shared" si="11"/>
        <v>5.9428186782109161E-3</v>
      </c>
      <c r="K28" s="57">
        <f t="shared" si="11"/>
        <v>5.8934358488983716E-3</v>
      </c>
      <c r="L28" s="57">
        <f t="shared" si="11"/>
        <v>5.7334607578959033E-3</v>
      </c>
      <c r="M28" s="57">
        <f t="shared" si="11"/>
        <v>5.8336244945663114E-3</v>
      </c>
      <c r="N28" s="57">
        <f t="shared" ref="N28" si="17">N11/N$15</f>
        <v>6.3013867093174919E-3</v>
      </c>
      <c r="O28" s="51"/>
    </row>
    <row r="29" spans="1:15" x14ac:dyDescent="0.2">
      <c r="A29" s="156"/>
      <c r="B29" s="11" t="s">
        <v>26</v>
      </c>
      <c r="C29" s="57">
        <f t="shared" si="11"/>
        <v>5.5273009834938415E-2</v>
      </c>
      <c r="D29" s="57">
        <f t="shared" si="11"/>
        <v>5.5939868686754296E-2</v>
      </c>
      <c r="E29" s="57">
        <f t="shared" si="11"/>
        <v>5.4609841105120793E-2</v>
      </c>
      <c r="F29" s="57">
        <f t="shared" si="11"/>
        <v>5.9324579503265168E-2</v>
      </c>
      <c r="G29" s="57">
        <f t="shared" si="11"/>
        <v>5.9863629864713191E-2</v>
      </c>
      <c r="H29" s="57">
        <f t="shared" si="11"/>
        <v>5.8904095451099266E-2</v>
      </c>
      <c r="I29" s="57">
        <f t="shared" si="11"/>
        <v>5.8220946135415307E-2</v>
      </c>
      <c r="J29" s="57">
        <f t="shared" si="11"/>
        <v>6.5114365737497626E-2</v>
      </c>
      <c r="K29" s="57">
        <f t="shared" si="11"/>
        <v>6.4163987491025073E-2</v>
      </c>
      <c r="L29" s="57">
        <f t="shared" si="11"/>
        <v>6.6144457838566414E-2</v>
      </c>
      <c r="M29" s="57">
        <f t="shared" si="11"/>
        <v>6.9490582246778371E-2</v>
      </c>
      <c r="N29" s="57">
        <f t="shared" ref="N29" si="18">N12/N$15</f>
        <v>7.0665005704988584E-2</v>
      </c>
      <c r="O29" s="51"/>
    </row>
    <row r="30" spans="1:15" x14ac:dyDescent="0.2">
      <c r="A30" s="133" t="s">
        <v>1</v>
      </c>
      <c r="B30" s="133"/>
      <c r="C30" s="57">
        <f t="shared" si="11"/>
        <v>1.2734565696095403E-2</v>
      </c>
      <c r="D30" s="57">
        <f t="shared" si="11"/>
        <v>9.7123988699959959E-3</v>
      </c>
      <c r="E30" s="57">
        <f t="shared" si="11"/>
        <v>1.1251601772838514E-2</v>
      </c>
      <c r="F30" s="57">
        <f t="shared" si="11"/>
        <v>1.4252111368119326E-2</v>
      </c>
      <c r="G30" s="57">
        <f t="shared" si="11"/>
        <v>1.5428665460347213E-2</v>
      </c>
      <c r="H30" s="57">
        <f t="shared" si="11"/>
        <v>9.641144095546627E-3</v>
      </c>
      <c r="I30" s="57">
        <f t="shared" si="11"/>
        <v>1.3206898235636243E-2</v>
      </c>
      <c r="J30" s="57">
        <f t="shared" si="11"/>
        <v>1.5372889307250918E-2</v>
      </c>
      <c r="K30" s="57">
        <f t="shared" si="11"/>
        <v>1.4077783078092381E-2</v>
      </c>
      <c r="L30" s="57">
        <f t="shared" si="11"/>
        <v>1.4295534473585021E-2</v>
      </c>
      <c r="M30" s="57">
        <f t="shared" si="11"/>
        <v>1.7165459980347686E-2</v>
      </c>
      <c r="N30" s="57">
        <f t="shared" ref="N30" si="19">N13/N$15</f>
        <v>1.8401510920024181E-2</v>
      </c>
      <c r="O30" s="51"/>
    </row>
    <row r="31" spans="1:15" x14ac:dyDescent="0.2">
      <c r="A31" s="134" t="s">
        <v>19</v>
      </c>
      <c r="B31" s="134"/>
      <c r="C31" s="57">
        <f t="shared" si="11"/>
        <v>1.4679038954422319E-2</v>
      </c>
      <c r="D31" s="57">
        <f t="shared" si="11"/>
        <v>1.423704433328328E-2</v>
      </c>
      <c r="E31" s="57">
        <f t="shared" si="11"/>
        <v>1.4425320197108033E-2</v>
      </c>
      <c r="F31" s="57">
        <f t="shared" si="11"/>
        <v>1.4960595970823816E-2</v>
      </c>
      <c r="G31" s="57">
        <f t="shared" si="11"/>
        <v>1.481612977655669E-2</v>
      </c>
      <c r="H31" s="57">
        <f t="shared" si="11"/>
        <v>1.343792058554558E-2</v>
      </c>
      <c r="I31" s="57">
        <f t="shared" si="11"/>
        <v>1.3755119851322323E-2</v>
      </c>
      <c r="J31" s="57">
        <f t="shared" si="11"/>
        <v>1.3653017705608388E-2</v>
      </c>
      <c r="K31" s="57">
        <f t="shared" si="11"/>
        <v>1.4028547129581423E-2</v>
      </c>
      <c r="L31" s="57">
        <f t="shared" si="11"/>
        <v>1.4205225881747392E-2</v>
      </c>
      <c r="M31" s="57">
        <f t="shared" si="11"/>
        <v>1.4356701187025759E-2</v>
      </c>
      <c r="N31" s="57">
        <f t="shared" ref="N31" si="20">N14/N$15</f>
        <v>1.5641799678377727E-2</v>
      </c>
      <c r="O31" s="51"/>
    </row>
    <row r="32" spans="1:15" ht="15" x14ac:dyDescent="0.2">
      <c r="A32" s="131" t="s">
        <v>27</v>
      </c>
      <c r="B32" s="131"/>
      <c r="C32" s="57">
        <f t="shared" si="11"/>
        <v>1</v>
      </c>
      <c r="D32" s="57">
        <f t="shared" si="11"/>
        <v>1</v>
      </c>
      <c r="E32" s="57">
        <f t="shared" si="11"/>
        <v>1</v>
      </c>
      <c r="F32" s="57">
        <f t="shared" si="11"/>
        <v>1</v>
      </c>
      <c r="G32" s="57">
        <f t="shared" si="11"/>
        <v>1</v>
      </c>
      <c r="H32" s="57">
        <f t="shared" si="11"/>
        <v>1</v>
      </c>
      <c r="I32" s="57">
        <f t="shared" si="11"/>
        <v>1</v>
      </c>
      <c r="J32" s="57">
        <f t="shared" si="11"/>
        <v>1</v>
      </c>
      <c r="K32" s="57">
        <f t="shared" si="11"/>
        <v>1</v>
      </c>
      <c r="L32" s="57">
        <f t="shared" si="11"/>
        <v>1</v>
      </c>
      <c r="M32" s="57">
        <f t="shared" si="11"/>
        <v>1</v>
      </c>
      <c r="N32" s="57">
        <f t="shared" ref="N32" si="21">N15/N$15</f>
        <v>1</v>
      </c>
      <c r="O32" s="51"/>
    </row>
  </sheetData>
  <mergeCells count="19">
    <mergeCell ref="A31:B31"/>
    <mergeCell ref="A32:B32"/>
    <mergeCell ref="A26:A29"/>
    <mergeCell ref="A30:B30"/>
    <mergeCell ref="A20:A21"/>
    <mergeCell ref="B20:B21"/>
    <mergeCell ref="U3:U4"/>
    <mergeCell ref="A22:A24"/>
    <mergeCell ref="A5:A7"/>
    <mergeCell ref="A9:A12"/>
    <mergeCell ref="A3:A4"/>
    <mergeCell ref="B3:B4"/>
    <mergeCell ref="A14:B14"/>
    <mergeCell ref="A15:B15"/>
    <mergeCell ref="A13:B13"/>
    <mergeCell ref="U5:U15"/>
    <mergeCell ref="C3:N3"/>
    <mergeCell ref="C20:N20"/>
    <mergeCell ref="O3:T3"/>
  </mergeCells>
  <phoneticPr fontId="2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zoomScale="90" zoomScaleNormal="90" workbookViewId="0">
      <selection activeCell="M8" sqref="M8"/>
    </sheetView>
  </sheetViews>
  <sheetFormatPr defaultRowHeight="12.75" x14ac:dyDescent="0.2"/>
  <cols>
    <col min="1" max="1" width="13.85546875" customWidth="1"/>
    <col min="2" max="2" width="26.85546875" customWidth="1"/>
    <col min="3" max="14" width="9.28515625" bestFit="1" customWidth="1"/>
    <col min="15" max="16" width="9.7109375" bestFit="1" customWidth="1"/>
    <col min="17" max="18" width="9.42578125" bestFit="1" customWidth="1"/>
    <col min="19" max="19" width="9.28515625" bestFit="1" customWidth="1"/>
    <col min="20" max="20" width="9.7109375" bestFit="1" customWidth="1"/>
    <col min="21" max="21" width="9.140625" customWidth="1"/>
  </cols>
  <sheetData>
    <row r="1" spans="1:21" ht="15.75" x14ac:dyDescent="0.25">
      <c r="A1" s="1" t="s">
        <v>48</v>
      </c>
    </row>
    <row r="3" spans="1:21" ht="15" customHeight="1" x14ac:dyDescent="0.2">
      <c r="A3" s="132" t="s">
        <v>4</v>
      </c>
      <c r="B3" s="120" t="s">
        <v>5</v>
      </c>
      <c r="C3" s="167" t="s">
        <v>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  <c r="O3" s="145" t="s">
        <v>9</v>
      </c>
      <c r="P3" s="146"/>
      <c r="Q3" s="146"/>
      <c r="R3" s="146"/>
      <c r="S3" s="146"/>
      <c r="T3" s="147"/>
      <c r="U3" s="138" t="s">
        <v>24</v>
      </c>
    </row>
    <row r="4" spans="1:21" x14ac:dyDescent="0.2">
      <c r="A4" s="132"/>
      <c r="B4" s="120"/>
      <c r="C4" s="116">
        <v>2005</v>
      </c>
      <c r="D4" s="116">
        <v>2006</v>
      </c>
      <c r="E4" s="116">
        <v>2007</v>
      </c>
      <c r="F4" s="116">
        <v>2008</v>
      </c>
      <c r="G4" s="116">
        <v>2009</v>
      </c>
      <c r="H4" s="116">
        <v>2010</v>
      </c>
      <c r="I4" s="116">
        <v>2011</v>
      </c>
      <c r="J4" s="116">
        <v>2012</v>
      </c>
      <c r="K4" s="116">
        <v>2013</v>
      </c>
      <c r="L4" s="116">
        <v>2014</v>
      </c>
      <c r="M4" s="116">
        <v>2015</v>
      </c>
      <c r="N4" s="116">
        <v>2016</v>
      </c>
      <c r="O4" s="112" t="s">
        <v>77</v>
      </c>
      <c r="P4" s="112" t="s">
        <v>78</v>
      </c>
      <c r="Q4" s="112" t="s">
        <v>36</v>
      </c>
      <c r="R4" s="112" t="s">
        <v>11</v>
      </c>
      <c r="S4" s="112" t="s">
        <v>8</v>
      </c>
      <c r="T4" s="112" t="s">
        <v>76</v>
      </c>
      <c r="U4" s="139"/>
    </row>
    <row r="5" spans="1:21" x14ac:dyDescent="0.2">
      <c r="A5" s="140" t="s">
        <v>7</v>
      </c>
      <c r="B5" s="9" t="s">
        <v>20</v>
      </c>
      <c r="C5" s="55">
        <v>0.2973693240318559</v>
      </c>
      <c r="D5" s="55">
        <v>0.27962923104195636</v>
      </c>
      <c r="E5" s="55">
        <v>0.30832160391417474</v>
      </c>
      <c r="F5" s="55">
        <v>0.30343276118456997</v>
      </c>
      <c r="G5" s="55">
        <v>0.3562495604342939</v>
      </c>
      <c r="H5" s="55">
        <v>0.31047772783046657</v>
      </c>
      <c r="I5" s="78">
        <v>0.21913303728090616</v>
      </c>
      <c r="J5" s="78">
        <v>0.27891774733957431</v>
      </c>
      <c r="K5" s="78">
        <v>0.18355912122152557</v>
      </c>
      <c r="L5" s="55">
        <v>0.15560007804354775</v>
      </c>
      <c r="M5" s="55">
        <v>0.16693674446853823</v>
      </c>
      <c r="N5" s="55">
        <v>0.16068983701040845</v>
      </c>
      <c r="O5" s="57">
        <f>(N5-M5)/M5</f>
        <v>-3.7420805575294445E-2</v>
      </c>
      <c r="P5" s="57">
        <f>(N5-L5)/L5</f>
        <v>3.2710516799588189E-2</v>
      </c>
      <c r="Q5" s="57">
        <f>(K5-C5)/C5</f>
        <v>-0.38272341365694579</v>
      </c>
      <c r="R5" s="57">
        <f>(L5-C5)/C5</f>
        <v>-0.47674468928449731</v>
      </c>
      <c r="S5" s="57">
        <f>(M5-C5)/C5</f>
        <v>-0.43862150202602934</v>
      </c>
      <c r="T5" s="57">
        <f>(N5-C5)/C5</f>
        <v>-0.45962873765286416</v>
      </c>
      <c r="U5" s="158" t="s">
        <v>37</v>
      </c>
    </row>
    <row r="6" spans="1:21" ht="22.5" x14ac:dyDescent="0.2">
      <c r="A6" s="141"/>
      <c r="B6" s="9" t="s">
        <v>21</v>
      </c>
      <c r="C6" s="55">
        <v>0.14319130000000002</v>
      </c>
      <c r="D6" s="55">
        <v>0.12236456000000001</v>
      </c>
      <c r="E6" s="55">
        <v>0.14869179999999999</v>
      </c>
      <c r="F6" s="55">
        <v>0.12217156000000001</v>
      </c>
      <c r="G6" s="55">
        <v>0.10876275362000001</v>
      </c>
      <c r="H6" s="55">
        <v>9.2297706785310019E-2</v>
      </c>
      <c r="I6" s="78">
        <v>7.864908938328001E-2</v>
      </c>
      <c r="J6" s="78">
        <v>5.0947778298425006E-2</v>
      </c>
      <c r="K6" s="78">
        <v>4.9659386629123593E-2</v>
      </c>
      <c r="L6" s="55">
        <v>4.3787752845599999E-2</v>
      </c>
      <c r="M6" s="55">
        <v>2.4267191380580005E-2</v>
      </c>
      <c r="N6" s="55">
        <v>1.1121070459806913E-2</v>
      </c>
      <c r="O6" s="57">
        <f t="shared" ref="O6:O17" si="0">(N6-M6)/M6</f>
        <v>-0.54172403862497953</v>
      </c>
      <c r="P6" s="57">
        <f t="shared" ref="P6:P17" si="1">(N6-L6)/L6</f>
        <v>-0.74602326593417756</v>
      </c>
      <c r="Q6" s="57">
        <f t="shared" ref="Q6:Q17" si="2">(K6-C6)/C6</f>
        <v>-0.65319550399274551</v>
      </c>
      <c r="R6" s="57">
        <f t="shared" ref="R6:R17" si="3">(L6-C6)/C6</f>
        <v>-0.69420102446447529</v>
      </c>
      <c r="S6" s="57">
        <f t="shared" ref="S6:S17" si="4">(M6-C6)/C6</f>
        <v>-0.83052607678972112</v>
      </c>
      <c r="T6" s="57">
        <f t="shared" ref="T6:T17" si="5">(N6-C6)/C6</f>
        <v>-0.922334174912813</v>
      </c>
      <c r="U6" s="159"/>
    </row>
    <row r="7" spans="1:21" ht="26.65" customHeight="1" x14ac:dyDescent="0.2">
      <c r="A7" s="141"/>
      <c r="B7" s="9" t="s">
        <v>38</v>
      </c>
      <c r="C7" s="55">
        <v>0.19580397055920729</v>
      </c>
      <c r="D7" s="55">
        <v>0.16922182159219246</v>
      </c>
      <c r="E7" s="55">
        <v>0.14711566382468666</v>
      </c>
      <c r="F7" s="55">
        <v>0.13122581543571943</v>
      </c>
      <c r="G7" s="55">
        <v>9.7042031237484352E-2</v>
      </c>
      <c r="H7" s="55">
        <v>0.10432472489182756</v>
      </c>
      <c r="I7" s="78">
        <v>0.11474360425013558</v>
      </c>
      <c r="J7" s="78">
        <v>0.11162687653949561</v>
      </c>
      <c r="K7" s="78">
        <v>9.7283883211238542E-2</v>
      </c>
      <c r="L7" s="55">
        <v>0.10269916216952339</v>
      </c>
      <c r="M7" s="55">
        <v>8.5029184348057424E-2</v>
      </c>
      <c r="N7" s="55">
        <v>9.2482862240507321E-2</v>
      </c>
      <c r="O7" s="57">
        <f t="shared" si="0"/>
        <v>8.7660230420876478E-2</v>
      </c>
      <c r="P7" s="57">
        <f t="shared" si="1"/>
        <v>-9.9477928672409566E-2</v>
      </c>
      <c r="Q7" s="57">
        <f t="shared" si="2"/>
        <v>-0.50315673919481729</v>
      </c>
      <c r="R7" s="57">
        <f t="shared" si="3"/>
        <v>-0.47550010412853616</v>
      </c>
      <c r="S7" s="57">
        <f t="shared" si="4"/>
        <v>-0.5657433089573316</v>
      </c>
      <c r="T7" s="57">
        <f t="shared" si="5"/>
        <v>-0.52767626735872386</v>
      </c>
      <c r="U7" s="159"/>
    </row>
    <row r="8" spans="1:21" x14ac:dyDescent="0.2">
      <c r="A8" s="141"/>
      <c r="B8" s="8" t="s">
        <v>39</v>
      </c>
      <c r="C8" s="55">
        <v>3.4767415552000003</v>
      </c>
      <c r="D8" s="55">
        <v>3.7030289947999995</v>
      </c>
      <c r="E8" s="55">
        <v>3.6252730320000013</v>
      </c>
      <c r="F8" s="55">
        <v>3.7653005467000003</v>
      </c>
      <c r="G8" s="55">
        <v>3.7785441433000004</v>
      </c>
      <c r="H8" s="55">
        <v>3.8453253474000006</v>
      </c>
      <c r="I8" s="78">
        <v>3.7790934832000009</v>
      </c>
      <c r="J8" s="78">
        <v>3.7686234178000011</v>
      </c>
      <c r="K8" s="78">
        <v>3.6891302168999998</v>
      </c>
      <c r="L8" s="55">
        <v>3.4018991462000008</v>
      </c>
      <c r="M8" s="55">
        <v>3.1306189300000002</v>
      </c>
      <c r="N8" s="55">
        <v>3.1345327285</v>
      </c>
      <c r="O8" s="57">
        <f t="shared" si="0"/>
        <v>1.2501676465617396E-3</v>
      </c>
      <c r="P8" s="57">
        <f t="shared" si="1"/>
        <v>-7.8593281637597989E-2</v>
      </c>
      <c r="Q8" s="57">
        <f t="shared" si="2"/>
        <v>6.108842383821704E-2</v>
      </c>
      <c r="R8" s="57">
        <f t="shared" si="3"/>
        <v>-2.1526595466396171E-2</v>
      </c>
      <c r="S8" s="57">
        <f t="shared" si="4"/>
        <v>-9.9553740105392807E-2</v>
      </c>
      <c r="T8" s="57">
        <f t="shared" si="5"/>
        <v>-9.8428031323805051E-2</v>
      </c>
      <c r="U8" s="159"/>
    </row>
    <row r="9" spans="1:21" ht="24.75" customHeight="1" x14ac:dyDescent="0.2">
      <c r="A9" s="141"/>
      <c r="B9" s="9" t="s">
        <v>40</v>
      </c>
      <c r="C9" s="55">
        <v>0.21567752123317468</v>
      </c>
      <c r="D9" s="55">
        <v>0.1600551577346041</v>
      </c>
      <c r="E9" s="55">
        <v>0.13720595471430866</v>
      </c>
      <c r="F9" s="55">
        <v>0.14508230561193097</v>
      </c>
      <c r="G9" s="55">
        <v>0.14218391452532395</v>
      </c>
      <c r="H9" s="55">
        <v>0.12731676511971809</v>
      </c>
      <c r="I9" s="78">
        <v>0.13428751848406664</v>
      </c>
      <c r="J9" s="78">
        <v>0.10947676996006928</v>
      </c>
      <c r="K9" s="78">
        <v>9.3046354841507722E-2</v>
      </c>
      <c r="L9" s="55">
        <v>9.4074836393961664E-2</v>
      </c>
      <c r="M9" s="55">
        <v>8.0098621869722303E-2</v>
      </c>
      <c r="N9" s="55">
        <v>8.7803527728821509E-2</v>
      </c>
      <c r="O9" s="57">
        <f t="shared" si="0"/>
        <v>9.6192739391084345E-2</v>
      </c>
      <c r="P9" s="57">
        <f t="shared" si="1"/>
        <v>-6.6662977109813906E-2</v>
      </c>
      <c r="Q9" s="57">
        <f t="shared" si="2"/>
        <v>-0.56858575567125125</v>
      </c>
      <c r="R9" s="57">
        <f t="shared" si="3"/>
        <v>-0.56381714767458369</v>
      </c>
      <c r="S9" s="57">
        <f t="shared" si="4"/>
        <v>-0.62861859032993261</v>
      </c>
      <c r="T9" s="57">
        <f t="shared" si="5"/>
        <v>-0.59289439517484632</v>
      </c>
      <c r="U9" s="159"/>
    </row>
    <row r="10" spans="1:21" x14ac:dyDescent="0.2">
      <c r="A10" s="142"/>
      <c r="B10" s="11" t="s">
        <v>26</v>
      </c>
      <c r="C10" s="102">
        <f t="shared" ref="C10:L10" si="6">SUM(C5:C9)</f>
        <v>4.3287836710242376</v>
      </c>
      <c r="D10" s="102">
        <f t="shared" si="6"/>
        <v>4.4342997651687526</v>
      </c>
      <c r="E10" s="102">
        <f t="shared" si="6"/>
        <v>4.3666080544531711</v>
      </c>
      <c r="F10" s="102">
        <f t="shared" si="6"/>
        <v>4.4672129889322205</v>
      </c>
      <c r="G10" s="102">
        <f t="shared" si="6"/>
        <v>4.4827824031171026</v>
      </c>
      <c r="H10" s="102">
        <f t="shared" si="6"/>
        <v>4.4797422720273232</v>
      </c>
      <c r="I10" s="85">
        <f t="shared" si="6"/>
        <v>4.3259067325983898</v>
      </c>
      <c r="J10" s="85">
        <f t="shared" si="6"/>
        <v>4.3195925899375647</v>
      </c>
      <c r="K10" s="85">
        <f t="shared" si="6"/>
        <v>4.1126789628033951</v>
      </c>
      <c r="L10" s="102">
        <f t="shared" si="6"/>
        <v>3.7980609756526333</v>
      </c>
      <c r="M10" s="102">
        <f>SUM(M5:M9)</f>
        <v>3.4869506720668983</v>
      </c>
      <c r="N10" s="102">
        <f>SUM(N5:N9)</f>
        <v>3.4866300259395442</v>
      </c>
      <c r="O10" s="63">
        <f t="shared" si="0"/>
        <v>-9.1956026198701288E-5</v>
      </c>
      <c r="P10" s="63">
        <f t="shared" si="1"/>
        <v>-8.199735383647308E-2</v>
      </c>
      <c r="Q10" s="63">
        <f t="shared" si="2"/>
        <v>-4.9922732260193947E-2</v>
      </c>
      <c r="R10" s="63">
        <f t="shared" si="3"/>
        <v>-0.12260319195993211</v>
      </c>
      <c r="S10" s="63">
        <f t="shared" si="4"/>
        <v>-0.19447333545271675</v>
      </c>
      <c r="T10" s="63">
        <f t="shared" si="5"/>
        <v>-0.1945474084837856</v>
      </c>
      <c r="U10" s="159"/>
    </row>
    <row r="11" spans="1:21" ht="20.45" customHeight="1" x14ac:dyDescent="0.2">
      <c r="A11" s="124" t="s">
        <v>30</v>
      </c>
      <c r="B11" s="8" t="s">
        <v>10</v>
      </c>
      <c r="C11" s="55">
        <v>1.2186966612081251</v>
      </c>
      <c r="D11" s="55">
        <v>1.3638301464493323</v>
      </c>
      <c r="E11" s="55">
        <v>1.5104851701747566</v>
      </c>
      <c r="F11" s="55">
        <v>1.4599862203183529</v>
      </c>
      <c r="G11" s="55">
        <v>1.2556727643069887</v>
      </c>
      <c r="H11" s="55">
        <v>1.2300961980901892</v>
      </c>
      <c r="I11" s="78">
        <v>1.3832514745956141</v>
      </c>
      <c r="J11" s="78">
        <v>1.3830649517773534</v>
      </c>
      <c r="K11" s="78">
        <v>1.3708882222387602</v>
      </c>
      <c r="L11" s="55">
        <v>1.5129319028657393</v>
      </c>
      <c r="M11" s="55">
        <v>1.2759117597067577</v>
      </c>
      <c r="N11" s="55">
        <v>1.4382308901617435</v>
      </c>
      <c r="O11" s="57">
        <f t="shared" si="0"/>
        <v>0.12721814750911264</v>
      </c>
      <c r="P11" s="57">
        <f t="shared" si="1"/>
        <v>-4.9374999999999926E-2</v>
      </c>
      <c r="Q11" s="57">
        <f t="shared" si="2"/>
        <v>0.1248805924189237</v>
      </c>
      <c r="R11" s="57">
        <f t="shared" si="3"/>
        <v>0.24143435444053096</v>
      </c>
      <c r="S11" s="57">
        <f t="shared" si="4"/>
        <v>4.6947776522103385E-2</v>
      </c>
      <c r="T11" s="57">
        <f t="shared" si="5"/>
        <v>0.18013853319002984</v>
      </c>
      <c r="U11" s="159"/>
    </row>
    <row r="12" spans="1:21" ht="20.45" customHeight="1" x14ac:dyDescent="0.2">
      <c r="A12" s="125"/>
      <c r="B12" s="8" t="s">
        <v>28</v>
      </c>
      <c r="C12" s="55">
        <v>0.11402644336910875</v>
      </c>
      <c r="D12" s="55">
        <v>0.11038018104059731</v>
      </c>
      <c r="E12" s="55">
        <v>0.11328272070461971</v>
      </c>
      <c r="F12" s="55">
        <v>0.11557152570695289</v>
      </c>
      <c r="G12" s="55">
        <v>8.8757015034997666E-2</v>
      </c>
      <c r="H12" s="55">
        <v>9.5857467708819408E-2</v>
      </c>
      <c r="I12" s="78">
        <v>9.7922047368175461E-2</v>
      </c>
      <c r="J12" s="78">
        <v>9.2626121698553415E-2</v>
      </c>
      <c r="K12" s="78">
        <v>8.6147252697153523E-2</v>
      </c>
      <c r="L12" s="55">
        <v>9.0331145697620158E-2</v>
      </c>
      <c r="M12" s="55">
        <v>8.5344173695753603E-2</v>
      </c>
      <c r="N12" s="55">
        <v>7.8697970216581953E-2</v>
      </c>
      <c r="O12" s="57">
        <f t="shared" si="0"/>
        <v>-7.787530409357446E-2</v>
      </c>
      <c r="P12" s="57">
        <f t="shared" si="1"/>
        <v>-0.12878365918195908</v>
      </c>
      <c r="Q12" s="57">
        <f t="shared" si="2"/>
        <v>-0.24449759063087695</v>
      </c>
      <c r="R12" s="57">
        <f t="shared" si="3"/>
        <v>-0.20780528596148387</v>
      </c>
      <c r="S12" s="57">
        <f t="shared" si="4"/>
        <v>-0.25154050960363067</v>
      </c>
      <c r="T12" s="57">
        <f t="shared" si="5"/>
        <v>-0.3098270200199697</v>
      </c>
      <c r="U12" s="159"/>
    </row>
    <row r="13" spans="1:21" s="6" customFormat="1" ht="22.15" customHeight="1" x14ac:dyDescent="0.2">
      <c r="A13" s="126"/>
      <c r="B13" s="11" t="s">
        <v>26</v>
      </c>
      <c r="C13" s="102">
        <f t="shared" ref="C13:L13" si="7">SUM(C11:C12)</f>
        <v>1.3327231045772339</v>
      </c>
      <c r="D13" s="102">
        <f t="shared" si="7"/>
        <v>1.4742103274899296</v>
      </c>
      <c r="E13" s="102">
        <f t="shared" si="7"/>
        <v>1.6237678908793762</v>
      </c>
      <c r="F13" s="102">
        <f t="shared" si="7"/>
        <v>1.5755577460253058</v>
      </c>
      <c r="G13" s="102">
        <f t="shared" si="7"/>
        <v>1.3444297793419864</v>
      </c>
      <c r="H13" s="102">
        <f t="shared" si="7"/>
        <v>1.3259536657990085</v>
      </c>
      <c r="I13" s="85">
        <f t="shared" si="7"/>
        <v>1.4811735219637896</v>
      </c>
      <c r="J13" s="85">
        <f t="shared" si="7"/>
        <v>1.4756910734759068</v>
      </c>
      <c r="K13" s="85">
        <f t="shared" si="7"/>
        <v>1.4570354749359138</v>
      </c>
      <c r="L13" s="102">
        <f t="shared" si="7"/>
        <v>1.6032630485633594</v>
      </c>
      <c r="M13" s="102">
        <f>SUM(M11:M12)</f>
        <v>1.3612559334025114</v>
      </c>
      <c r="N13" s="102">
        <f>SUM(N11:N12)</f>
        <v>1.5169288603783255</v>
      </c>
      <c r="O13" s="63">
        <f t="shared" si="0"/>
        <v>0.11435977846333693</v>
      </c>
      <c r="P13" s="63">
        <f t="shared" si="1"/>
        <v>-5.3849047579806471E-2</v>
      </c>
      <c r="Q13" s="63">
        <f t="shared" si="2"/>
        <v>9.3276967985119655E-2</v>
      </c>
      <c r="R13" s="63">
        <f t="shared" si="3"/>
        <v>0.20299786434027958</v>
      </c>
      <c r="S13" s="63">
        <f t="shared" si="4"/>
        <v>2.1409420101806294E-2</v>
      </c>
      <c r="T13" s="63">
        <f t="shared" si="5"/>
        <v>0.13821757510501431</v>
      </c>
      <c r="U13" s="159"/>
    </row>
    <row r="14" spans="1:21" x14ac:dyDescent="0.2">
      <c r="A14" s="166" t="s">
        <v>50</v>
      </c>
      <c r="B14" s="166"/>
      <c r="C14" s="115">
        <v>0.58926776700335637</v>
      </c>
      <c r="D14" s="115">
        <v>0.66364185091056682</v>
      </c>
      <c r="E14" s="115">
        <v>0.61021564881777279</v>
      </c>
      <c r="F14" s="115">
        <v>0.53835658378121432</v>
      </c>
      <c r="G14" s="115">
        <v>0.30970720114</v>
      </c>
      <c r="H14" s="115">
        <v>0.32194717904088477</v>
      </c>
      <c r="I14" s="117">
        <v>0.38322921748069116</v>
      </c>
      <c r="J14" s="117">
        <v>0.4144621794330432</v>
      </c>
      <c r="K14" s="117">
        <v>0.47019265230912088</v>
      </c>
      <c r="L14" s="115">
        <v>0.3911334194569952</v>
      </c>
      <c r="M14" s="115">
        <v>0.32909334714547839</v>
      </c>
      <c r="N14" s="115">
        <v>0.28371212037947841</v>
      </c>
      <c r="O14" s="57">
        <f t="shared" si="0"/>
        <v>-0.13789773375740361</v>
      </c>
      <c r="P14" s="57">
        <f t="shared" si="1"/>
        <v>-0.27464106551326711</v>
      </c>
      <c r="Q14" s="63">
        <f t="shared" si="2"/>
        <v>-0.20207301563392191</v>
      </c>
      <c r="R14" s="63">
        <f t="shared" si="3"/>
        <v>-0.3362382241844778</v>
      </c>
      <c r="S14" s="63">
        <f t="shared" si="4"/>
        <v>-0.4415215534034056</v>
      </c>
      <c r="T14" s="63">
        <f t="shared" si="5"/>
        <v>-0.51853446554143112</v>
      </c>
      <c r="U14" s="159"/>
    </row>
    <row r="15" spans="1:21" x14ac:dyDescent="0.2">
      <c r="A15" s="164" t="s">
        <v>29</v>
      </c>
      <c r="B15" s="165"/>
      <c r="C15" s="89">
        <v>0.44119579773373996</v>
      </c>
      <c r="D15" s="89">
        <v>0.4411362122466459</v>
      </c>
      <c r="E15" s="89">
        <v>0.42974099112064246</v>
      </c>
      <c r="F15" s="89">
        <v>0.42010949810458753</v>
      </c>
      <c r="G15" s="89">
        <v>0.40955987957068285</v>
      </c>
      <c r="H15" s="89">
        <v>0.40414056900292694</v>
      </c>
      <c r="I15" s="117">
        <v>0.3995327510504405</v>
      </c>
      <c r="J15" s="117">
        <v>0.39310031964747827</v>
      </c>
      <c r="K15" s="117">
        <v>0.40130780951314549</v>
      </c>
      <c r="L15" s="89">
        <v>0.4031101028224664</v>
      </c>
      <c r="M15" s="115">
        <v>0.39814205725728169</v>
      </c>
      <c r="N15" s="115">
        <v>0.39567949298292004</v>
      </c>
      <c r="O15" s="57">
        <f t="shared" si="0"/>
        <v>-6.1851397747973201E-3</v>
      </c>
      <c r="P15" s="57">
        <f t="shared" si="1"/>
        <v>-1.8433201717146908E-2</v>
      </c>
      <c r="Q15" s="63">
        <f t="shared" si="2"/>
        <v>-9.0408812652986156E-2</v>
      </c>
      <c r="R15" s="63">
        <f t="shared" si="3"/>
        <v>-8.6323793442516283E-2</v>
      </c>
      <c r="S15" s="63">
        <f t="shared" si="4"/>
        <v>-9.7584203425348681E-2</v>
      </c>
      <c r="T15" s="63">
        <f t="shared" si="5"/>
        <v>-0.10316577126214796</v>
      </c>
      <c r="U15" s="159"/>
    </row>
    <row r="16" spans="1:21" x14ac:dyDescent="0.2">
      <c r="A16" s="134" t="s">
        <v>23</v>
      </c>
      <c r="B16" s="134"/>
      <c r="C16" s="79">
        <v>0.61244054559999994</v>
      </c>
      <c r="D16" s="79">
        <v>0.6740480929999999</v>
      </c>
      <c r="E16" s="79">
        <v>0.58380524649999999</v>
      </c>
      <c r="F16" s="79">
        <v>0.54518025010000004</v>
      </c>
      <c r="G16" s="79">
        <v>0.51232209229999992</v>
      </c>
      <c r="H16" s="79">
        <v>0.47315806490000001</v>
      </c>
      <c r="I16" s="78">
        <v>0.44665458289999993</v>
      </c>
      <c r="J16" s="78">
        <v>0.44190200371499999</v>
      </c>
      <c r="K16" s="78">
        <v>0.41720750089000003</v>
      </c>
      <c r="L16" s="79">
        <v>0.43646654477399999</v>
      </c>
      <c r="M16" s="55">
        <v>0.39389071890999999</v>
      </c>
      <c r="N16" s="55">
        <v>0.35894494645799996</v>
      </c>
      <c r="O16" s="57">
        <v>0.42949076661899999</v>
      </c>
      <c r="P16" s="57">
        <v>0.42949076661899999</v>
      </c>
      <c r="Q16" s="57">
        <v>0.42949076661899999</v>
      </c>
      <c r="R16" s="57">
        <v>0.42949076661899999</v>
      </c>
      <c r="S16" s="57">
        <v>0.42949076661899999</v>
      </c>
      <c r="T16" s="57">
        <v>0.42949076661899999</v>
      </c>
      <c r="U16" s="159"/>
    </row>
    <row r="17" spans="1:21" ht="15.75" x14ac:dyDescent="0.2">
      <c r="A17" s="157" t="s">
        <v>27</v>
      </c>
      <c r="B17" s="157"/>
      <c r="C17" s="103">
        <f t="shared" ref="C17:L17" si="8">C10+C13+C14+C15+C16</f>
        <v>7.3044108859385677</v>
      </c>
      <c r="D17" s="103">
        <f t="shared" si="8"/>
        <v>7.6873362488158952</v>
      </c>
      <c r="E17" s="103">
        <f t="shared" si="8"/>
        <v>7.6141378317709627</v>
      </c>
      <c r="F17" s="103">
        <f t="shared" si="8"/>
        <v>7.546417066943329</v>
      </c>
      <c r="G17" s="103">
        <f t="shared" si="8"/>
        <v>7.0588013554697717</v>
      </c>
      <c r="H17" s="103">
        <f t="shared" si="8"/>
        <v>7.0049417507701435</v>
      </c>
      <c r="I17" s="103">
        <f t="shared" si="8"/>
        <v>7.0364968059933108</v>
      </c>
      <c r="J17" s="103">
        <f t="shared" si="8"/>
        <v>7.0447481662089926</v>
      </c>
      <c r="K17" s="103">
        <f t="shared" si="8"/>
        <v>6.8584224004515759</v>
      </c>
      <c r="L17" s="103">
        <f t="shared" si="8"/>
        <v>6.6320340912694542</v>
      </c>
      <c r="M17" s="103">
        <f>M10+M13+M14+M15+M16</f>
        <v>5.9693327287821694</v>
      </c>
      <c r="N17" s="105">
        <f>N10+N13+N14+N15+N16</f>
        <v>6.0418954461382679</v>
      </c>
      <c r="O17" s="113">
        <f t="shared" si="0"/>
        <v>1.2155917696834833E-2</v>
      </c>
      <c r="P17" s="113">
        <f t="shared" si="1"/>
        <v>-8.8983053616696103E-2</v>
      </c>
      <c r="Q17" s="94">
        <f t="shared" si="2"/>
        <v>-6.1057420297309199E-2</v>
      </c>
      <c r="R17" s="94">
        <f t="shared" si="3"/>
        <v>-9.2050790292134227E-2</v>
      </c>
      <c r="S17" s="94">
        <f t="shared" si="4"/>
        <v>-0.18277697928062953</v>
      </c>
      <c r="T17" s="94">
        <f t="shared" si="5"/>
        <v>-0.17284288350080612</v>
      </c>
      <c r="U17" s="160"/>
    </row>
    <row r="18" spans="1:21" x14ac:dyDescent="0.2">
      <c r="A18" s="7" t="s">
        <v>17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1"/>
      <c r="P18" s="111"/>
      <c r="Q18" s="111"/>
      <c r="R18" s="111"/>
      <c r="S18" s="111"/>
      <c r="T18" s="111"/>
      <c r="U18" s="5"/>
    </row>
    <row r="19" spans="1:21" ht="15.75" x14ac:dyDescent="0.2">
      <c r="M19" s="114"/>
      <c r="N19" s="13"/>
    </row>
    <row r="20" spans="1:21" ht="15.75" x14ac:dyDescent="0.25">
      <c r="A20" s="1" t="s">
        <v>49</v>
      </c>
    </row>
    <row r="21" spans="1:21" x14ac:dyDescent="0.2"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40"/>
      <c r="P21" s="40"/>
      <c r="Q21" s="40"/>
    </row>
    <row r="22" spans="1:21" ht="15" customHeight="1" x14ac:dyDescent="0.2">
      <c r="A22" s="120" t="s">
        <v>4</v>
      </c>
      <c r="B22" s="120" t="s">
        <v>5</v>
      </c>
      <c r="C22" s="132" t="s">
        <v>16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40"/>
      <c r="P22" s="40"/>
      <c r="Q22" s="40"/>
    </row>
    <row r="23" spans="1:21" x14ac:dyDescent="0.2">
      <c r="A23" s="120"/>
      <c r="B23" s="120"/>
      <c r="C23" s="77">
        <v>2005</v>
      </c>
      <c r="D23" s="77">
        <v>2006</v>
      </c>
      <c r="E23" s="77">
        <v>2007</v>
      </c>
      <c r="F23" s="77">
        <v>2008</v>
      </c>
      <c r="G23" s="77">
        <v>2009</v>
      </c>
      <c r="H23" s="77">
        <v>2010</v>
      </c>
      <c r="I23" s="77">
        <v>2011</v>
      </c>
      <c r="J23" s="77">
        <v>2012</v>
      </c>
      <c r="K23" s="77">
        <v>2013</v>
      </c>
      <c r="L23" s="77">
        <v>2014</v>
      </c>
      <c r="M23" s="77">
        <v>2015</v>
      </c>
      <c r="N23" s="77">
        <v>2016</v>
      </c>
      <c r="O23" s="108"/>
      <c r="P23" s="40"/>
      <c r="Q23" s="40"/>
    </row>
    <row r="24" spans="1:21" x14ac:dyDescent="0.2">
      <c r="A24" s="121" t="s">
        <v>7</v>
      </c>
      <c r="B24" s="9" t="s">
        <v>20</v>
      </c>
      <c r="C24" s="57">
        <f>C5/C$17</f>
        <v>4.0710925039048641E-2</v>
      </c>
      <c r="D24" s="57">
        <f t="shared" ref="D24:M24" si="9">D5/D$17</f>
        <v>3.6375308948535787E-2</v>
      </c>
      <c r="E24" s="57">
        <f t="shared" si="9"/>
        <v>4.0493304787268689E-2</v>
      </c>
      <c r="F24" s="57">
        <f t="shared" si="9"/>
        <v>4.0208851232691703E-2</v>
      </c>
      <c r="G24" s="57">
        <f t="shared" si="9"/>
        <v>5.0468846266404827E-2</v>
      </c>
      <c r="H24" s="57">
        <f t="shared" si="9"/>
        <v>4.4322670891065119E-2</v>
      </c>
      <c r="I24" s="57">
        <f t="shared" si="9"/>
        <v>3.1142348717370323E-2</v>
      </c>
      <c r="J24" s="57">
        <f t="shared" si="9"/>
        <v>3.9592294963422231E-2</v>
      </c>
      <c r="K24" s="57">
        <f t="shared" si="9"/>
        <v>2.6764044339036272E-2</v>
      </c>
      <c r="L24" s="57">
        <f t="shared" si="9"/>
        <v>2.3461893576268385E-2</v>
      </c>
      <c r="M24" s="57">
        <f t="shared" si="9"/>
        <v>2.7965729513388302E-2</v>
      </c>
      <c r="N24" s="57">
        <f t="shared" ref="N24" si="10">N5/N$17</f>
        <v>2.6595931432927197E-2</v>
      </c>
      <c r="O24" s="109"/>
      <c r="P24" s="40"/>
      <c r="Q24" s="40"/>
    </row>
    <row r="25" spans="1:21" ht="22.5" x14ac:dyDescent="0.2">
      <c r="A25" s="122"/>
      <c r="B25" s="9" t="s">
        <v>21</v>
      </c>
      <c r="C25" s="57">
        <f t="shared" ref="C25:M36" si="11">C6/C$17</f>
        <v>1.9603401593364898E-2</v>
      </c>
      <c r="D25" s="57">
        <f t="shared" si="11"/>
        <v>1.5917680200192651E-2</v>
      </c>
      <c r="E25" s="57">
        <f t="shared" si="11"/>
        <v>1.9528383027105769E-2</v>
      </c>
      <c r="F25" s="57">
        <f t="shared" si="11"/>
        <v>1.6189346403231001E-2</v>
      </c>
      <c r="G25" s="57">
        <f t="shared" si="11"/>
        <v>1.5408105164444271E-2</v>
      </c>
      <c r="H25" s="57">
        <f t="shared" si="11"/>
        <v>1.3176084836845722E-2</v>
      </c>
      <c r="I25" s="57">
        <f t="shared" si="11"/>
        <v>1.117730762220924E-2</v>
      </c>
      <c r="J25" s="57">
        <f t="shared" si="11"/>
        <v>7.2320226495536542E-3</v>
      </c>
      <c r="K25" s="57">
        <f t="shared" si="11"/>
        <v>7.2406427789944655E-3</v>
      </c>
      <c r="L25" s="57">
        <f t="shared" si="11"/>
        <v>6.6024619661173177E-3</v>
      </c>
      <c r="M25" s="57">
        <f t="shared" si="11"/>
        <v>4.0653105603531779E-3</v>
      </c>
      <c r="N25" s="57">
        <f t="shared" ref="N25" si="12">N6/N$17</f>
        <v>1.8406592035476294E-3</v>
      </c>
      <c r="O25" s="109"/>
      <c r="P25" s="40"/>
      <c r="Q25" s="40"/>
    </row>
    <row r="26" spans="1:21" ht="22.5" x14ac:dyDescent="0.2">
      <c r="A26" s="122"/>
      <c r="B26" s="9" t="s">
        <v>38</v>
      </c>
      <c r="C26" s="57">
        <f t="shared" si="11"/>
        <v>2.6806264545733833E-2</v>
      </c>
      <c r="D26" s="57">
        <f t="shared" si="11"/>
        <v>2.2013063578200865E-2</v>
      </c>
      <c r="E26" s="57">
        <f t="shared" si="11"/>
        <v>1.9321381760496605E-2</v>
      </c>
      <c r="F26" s="57">
        <f t="shared" si="11"/>
        <v>1.7389154915721131E-2</v>
      </c>
      <c r="G26" s="57">
        <f t="shared" si="11"/>
        <v>1.3747664277630899E-2</v>
      </c>
      <c r="H26" s="57">
        <f t="shared" si="11"/>
        <v>1.4893018186819013E-2</v>
      </c>
      <c r="I26" s="57">
        <f t="shared" si="11"/>
        <v>1.6306921954743606E-2</v>
      </c>
      <c r="J26" s="57">
        <f t="shared" si="11"/>
        <v>1.5845403399219828E-2</v>
      </c>
      <c r="K26" s="57">
        <f t="shared" si="11"/>
        <v>1.4184586123600833E-2</v>
      </c>
      <c r="L26" s="57">
        <f t="shared" si="11"/>
        <v>1.5485318796041576E-2</v>
      </c>
      <c r="M26" s="57">
        <f t="shared" si="11"/>
        <v>1.42443365467089E-2</v>
      </c>
      <c r="N26" s="57">
        <f t="shared" ref="N26" si="13">N7/N$17</f>
        <v>1.5306928606256929E-2</v>
      </c>
      <c r="O26" s="109"/>
      <c r="P26" s="40"/>
      <c r="Q26" s="40"/>
    </row>
    <row r="27" spans="1:21" x14ac:dyDescent="0.2">
      <c r="A27" s="122"/>
      <c r="B27" s="8" t="s">
        <v>39</v>
      </c>
      <c r="C27" s="57">
        <f t="shared" si="11"/>
        <v>0.47597836560549156</v>
      </c>
      <c r="D27" s="57">
        <f t="shared" si="11"/>
        <v>0.48170508937610068</v>
      </c>
      <c r="E27" s="57">
        <f t="shared" si="11"/>
        <v>0.47612390425519835</v>
      </c>
      <c r="F27" s="57">
        <f t="shared" si="11"/>
        <v>0.49895208723537099</v>
      </c>
      <c r="G27" s="57">
        <f t="shared" si="11"/>
        <v>0.53529543516223987</v>
      </c>
      <c r="H27" s="57">
        <f t="shared" si="11"/>
        <v>0.54894465710257112</v>
      </c>
      <c r="I27" s="57">
        <f t="shared" si="11"/>
        <v>0.5370703046409645</v>
      </c>
      <c r="J27" s="57">
        <f t="shared" si="11"/>
        <v>0.53495502307331155</v>
      </c>
      <c r="K27" s="57">
        <f t="shared" si="11"/>
        <v>0.53789778486917017</v>
      </c>
      <c r="L27" s="57">
        <f t="shared" si="11"/>
        <v>0.51294958671553437</v>
      </c>
      <c r="M27" s="57">
        <f t="shared" si="11"/>
        <v>0.52445039876989596</v>
      </c>
      <c r="N27" s="57">
        <f t="shared" ref="N27" si="14">N8/N$17</f>
        <v>0.5187995648788436</v>
      </c>
      <c r="O27" s="109"/>
      <c r="P27" s="40"/>
      <c r="Q27" s="40"/>
    </row>
    <row r="28" spans="1:21" ht="22.5" x14ac:dyDescent="0.2">
      <c r="A28" s="122"/>
      <c r="B28" s="9" t="s">
        <v>40</v>
      </c>
      <c r="C28" s="57">
        <f t="shared" si="11"/>
        <v>2.9527024780104709E-2</v>
      </c>
      <c r="D28" s="57">
        <f t="shared" si="11"/>
        <v>2.0820626619429832E-2</v>
      </c>
      <c r="E28" s="57">
        <f t="shared" si="11"/>
        <v>1.8019893748416175E-2</v>
      </c>
      <c r="F28" s="57">
        <f t="shared" si="11"/>
        <v>1.9225323000958448E-2</v>
      </c>
      <c r="G28" s="57">
        <f t="shared" si="11"/>
        <v>2.0142784499120027E-2</v>
      </c>
      <c r="H28" s="57">
        <f t="shared" si="11"/>
        <v>1.8175278203522608E-2</v>
      </c>
      <c r="I28" s="57">
        <f t="shared" si="11"/>
        <v>1.9084428258346928E-2</v>
      </c>
      <c r="J28" s="57">
        <f t="shared" si="11"/>
        <v>1.5540196381353726E-2</v>
      </c>
      <c r="K28" s="57">
        <f t="shared" si="11"/>
        <v>1.3566728528616335E-2</v>
      </c>
      <c r="L28" s="57">
        <f t="shared" si="11"/>
        <v>1.4184914477113999E-2</v>
      </c>
      <c r="M28" s="57">
        <f t="shared" si="11"/>
        <v>1.341835436371522E-2</v>
      </c>
      <c r="N28" s="57">
        <f t="shared" ref="N28" si="15">N9/N$17</f>
        <v>1.453244739363074E-2</v>
      </c>
      <c r="O28" s="109"/>
      <c r="P28" s="40"/>
      <c r="Q28" s="40"/>
    </row>
    <row r="29" spans="1:21" x14ac:dyDescent="0.2">
      <c r="A29" s="123"/>
      <c r="B29" s="11" t="s">
        <v>26</v>
      </c>
      <c r="C29" s="88">
        <f t="shared" si="11"/>
        <v>0.59262598156374358</v>
      </c>
      <c r="D29" s="88">
        <f t="shared" si="11"/>
        <v>0.57683176872245989</v>
      </c>
      <c r="E29" s="88">
        <f t="shared" si="11"/>
        <v>0.57348686757848555</v>
      </c>
      <c r="F29" s="88">
        <f t="shared" si="11"/>
        <v>0.59196476278797328</v>
      </c>
      <c r="G29" s="88">
        <f t="shared" si="11"/>
        <v>0.63506283536983998</v>
      </c>
      <c r="H29" s="88">
        <f t="shared" si="11"/>
        <v>0.63951170922082368</v>
      </c>
      <c r="I29" s="88">
        <f t="shared" si="11"/>
        <v>0.61478131119363466</v>
      </c>
      <c r="J29" s="88">
        <f t="shared" si="11"/>
        <v>0.61316494046686099</v>
      </c>
      <c r="K29" s="88">
        <f t="shared" si="11"/>
        <v>0.59965378663941815</v>
      </c>
      <c r="L29" s="88">
        <f t="shared" si="11"/>
        <v>0.57268417553107553</v>
      </c>
      <c r="M29" s="88">
        <f t="shared" si="11"/>
        <v>0.5841441297540616</v>
      </c>
      <c r="N29" s="88">
        <f t="shared" ref="N29" si="16">N10/N$17</f>
        <v>0.57707553151520607</v>
      </c>
      <c r="O29" s="110"/>
      <c r="P29" s="40"/>
      <c r="Q29" s="40"/>
    </row>
    <row r="30" spans="1:21" x14ac:dyDescent="0.2">
      <c r="A30" s="124" t="s">
        <v>30</v>
      </c>
      <c r="B30" s="8" t="s">
        <v>10</v>
      </c>
      <c r="C30" s="57">
        <f t="shared" si="11"/>
        <v>0.16684393584076573</v>
      </c>
      <c r="D30" s="57">
        <f t="shared" si="11"/>
        <v>0.17741257859761336</v>
      </c>
      <c r="E30" s="57">
        <f t="shared" si="11"/>
        <v>0.19837901592378118</v>
      </c>
      <c r="F30" s="57">
        <f t="shared" si="11"/>
        <v>0.19346747037262801</v>
      </c>
      <c r="G30" s="57">
        <f t="shared" si="11"/>
        <v>0.17788753374310279</v>
      </c>
      <c r="H30" s="57">
        <f t="shared" si="11"/>
        <v>0.17560405808584331</v>
      </c>
      <c r="I30" s="57">
        <f t="shared" si="11"/>
        <v>0.19658240637833227</v>
      </c>
      <c r="J30" s="57">
        <f t="shared" si="11"/>
        <v>0.19632567682282751</v>
      </c>
      <c r="K30" s="57">
        <f t="shared" si="11"/>
        <v>0.1998839007274468</v>
      </c>
      <c r="L30" s="57">
        <f t="shared" si="11"/>
        <v>0.22812486818446756</v>
      </c>
      <c r="M30" s="57">
        <f t="shared" si="11"/>
        <v>0.21374445313706986</v>
      </c>
      <c r="N30" s="57">
        <f t="shared" ref="N30" si="17">N11/N$17</f>
        <v>0.23804299544458385</v>
      </c>
      <c r="O30" s="109"/>
      <c r="P30" s="40"/>
      <c r="Q30" s="40"/>
    </row>
    <row r="31" spans="1:21" x14ac:dyDescent="0.2">
      <c r="A31" s="125"/>
      <c r="B31" s="8" t="s">
        <v>28</v>
      </c>
      <c r="C31" s="57">
        <f t="shared" si="11"/>
        <v>1.5610628310712442E-2</v>
      </c>
      <c r="D31" s="57">
        <f t="shared" si="11"/>
        <v>1.4358703388003812E-2</v>
      </c>
      <c r="E31" s="57">
        <f t="shared" si="11"/>
        <v>1.4877944582501921E-2</v>
      </c>
      <c r="F31" s="57">
        <f t="shared" si="11"/>
        <v>1.531475462881686E-2</v>
      </c>
      <c r="G31" s="57">
        <f t="shared" si="11"/>
        <v>1.2573949961946589E-2</v>
      </c>
      <c r="H31" s="57">
        <f t="shared" si="11"/>
        <v>1.3684263355691796E-2</v>
      </c>
      <c r="I31" s="57">
        <f t="shared" si="11"/>
        <v>1.3916306660548855E-2</v>
      </c>
      <c r="J31" s="57">
        <f t="shared" si="11"/>
        <v>1.3148251649767424E-2</v>
      </c>
      <c r="K31" s="57">
        <f t="shared" si="11"/>
        <v>1.2560797172755264E-2</v>
      </c>
      <c r="L31" s="57">
        <f t="shared" si="11"/>
        <v>1.3620428431834199E-2</v>
      </c>
      <c r="M31" s="57">
        <f t="shared" si="11"/>
        <v>1.4297104479408882E-2</v>
      </c>
      <c r="N31" s="57">
        <f t="shared" ref="N31" si="18">N12/N$17</f>
        <v>1.30253777011124E-2</v>
      </c>
      <c r="O31" s="109"/>
      <c r="P31" s="40"/>
      <c r="Q31" s="40"/>
    </row>
    <row r="32" spans="1:21" x14ac:dyDescent="0.2">
      <c r="A32" s="126"/>
      <c r="B32" s="11" t="s">
        <v>26</v>
      </c>
      <c r="C32" s="88">
        <f t="shared" si="11"/>
        <v>0.18245456415147818</v>
      </c>
      <c r="D32" s="88">
        <f t="shared" si="11"/>
        <v>0.19177128198561719</v>
      </c>
      <c r="E32" s="88">
        <f t="shared" si="11"/>
        <v>0.21325696050628309</v>
      </c>
      <c r="F32" s="88">
        <f t="shared" si="11"/>
        <v>0.20878222500144489</v>
      </c>
      <c r="G32" s="88">
        <f t="shared" si="11"/>
        <v>0.19046148370504937</v>
      </c>
      <c r="H32" s="88">
        <f t="shared" si="11"/>
        <v>0.1892883214415351</v>
      </c>
      <c r="I32" s="88">
        <f t="shared" si="11"/>
        <v>0.21049871303888112</v>
      </c>
      <c r="J32" s="88">
        <f t="shared" si="11"/>
        <v>0.20947392847259494</v>
      </c>
      <c r="K32" s="88">
        <f t="shared" si="11"/>
        <v>0.21244469790020207</v>
      </c>
      <c r="L32" s="88">
        <f t="shared" si="11"/>
        <v>0.24174529661630176</v>
      </c>
      <c r="M32" s="88">
        <f t="shared" si="11"/>
        <v>0.22804155761647874</v>
      </c>
      <c r="N32" s="88">
        <f t="shared" ref="N32" si="19">N13/N$17</f>
        <v>0.25106837314569624</v>
      </c>
      <c r="O32" s="110"/>
      <c r="P32" s="40"/>
      <c r="Q32" s="40"/>
    </row>
    <row r="33" spans="1:17" x14ac:dyDescent="0.2">
      <c r="A33" s="166" t="s">
        <v>50</v>
      </c>
      <c r="B33" s="166"/>
      <c r="C33" s="88">
        <f t="shared" si="11"/>
        <v>8.0672866875237323E-2</v>
      </c>
      <c r="D33" s="88">
        <f t="shared" si="11"/>
        <v>8.6329234136569691E-2</v>
      </c>
      <c r="E33" s="88">
        <f t="shared" si="11"/>
        <v>8.0142448468895594E-2</v>
      </c>
      <c r="F33" s="88">
        <f t="shared" si="11"/>
        <v>7.1339362641306456E-2</v>
      </c>
      <c r="G33" s="88">
        <f t="shared" si="11"/>
        <v>4.3875324654094702E-2</v>
      </c>
      <c r="H33" s="88">
        <f t="shared" si="11"/>
        <v>4.5960008019408437E-2</v>
      </c>
      <c r="I33" s="88">
        <f t="shared" si="11"/>
        <v>5.446306991204445E-2</v>
      </c>
      <c r="J33" s="88">
        <f t="shared" si="11"/>
        <v>5.8832788575901462E-2</v>
      </c>
      <c r="K33" s="88">
        <f t="shared" si="11"/>
        <v>6.8556969060138695E-2</v>
      </c>
      <c r="L33" s="88">
        <f t="shared" si="11"/>
        <v>5.8976388552026783E-2</v>
      </c>
      <c r="M33" s="88">
        <f t="shared" si="11"/>
        <v>5.5130675755214305E-2</v>
      </c>
      <c r="N33" s="88">
        <f t="shared" ref="N33" si="20">N14/N$17</f>
        <v>4.6957469375080892E-2</v>
      </c>
      <c r="O33" s="110"/>
      <c r="P33" s="40"/>
      <c r="Q33" s="40"/>
    </row>
    <row r="34" spans="1:17" x14ac:dyDescent="0.2">
      <c r="A34" s="164" t="s">
        <v>29</v>
      </c>
      <c r="B34" s="165"/>
      <c r="C34" s="88">
        <f t="shared" si="11"/>
        <v>6.0401284186116712E-2</v>
      </c>
      <c r="D34" s="88">
        <f t="shared" si="11"/>
        <v>5.7384794676386831E-2</v>
      </c>
      <c r="E34" s="88">
        <f t="shared" si="11"/>
        <v>5.6439875481041762E-2</v>
      </c>
      <c r="F34" s="88">
        <f t="shared" si="11"/>
        <v>5.5670060954469962E-2</v>
      </c>
      <c r="G34" s="88">
        <f t="shared" si="11"/>
        <v>5.8021165201556542E-2</v>
      </c>
      <c r="H34" s="88">
        <f t="shared" si="11"/>
        <v>5.7693637346591005E-2</v>
      </c>
      <c r="I34" s="88">
        <f t="shared" si="11"/>
        <v>5.6780065715391202E-2</v>
      </c>
      <c r="J34" s="88">
        <f t="shared" si="11"/>
        <v>5.5800478650611336E-2</v>
      </c>
      <c r="K34" s="88">
        <f t="shared" si="11"/>
        <v>5.8513136998783036E-2</v>
      </c>
      <c r="L34" s="88">
        <f t="shared" si="11"/>
        <v>6.0782272418220651E-2</v>
      </c>
      <c r="M34" s="88">
        <f t="shared" si="11"/>
        <v>6.6697916726533094E-2</v>
      </c>
      <c r="N34" s="88">
        <f t="shared" ref="N34" si="21">N15/N$17</f>
        <v>6.5489298269108945E-2</v>
      </c>
      <c r="O34" s="110"/>
      <c r="P34" s="40"/>
      <c r="Q34" s="40"/>
    </row>
    <row r="35" spans="1:17" x14ac:dyDescent="0.2">
      <c r="A35" s="134" t="s">
        <v>23</v>
      </c>
      <c r="B35" s="134"/>
      <c r="C35" s="57">
        <f t="shared" si="11"/>
        <v>8.384530322342422E-2</v>
      </c>
      <c r="D35" s="57">
        <f t="shared" si="11"/>
        <v>8.7682920478966392E-2</v>
      </c>
      <c r="E35" s="57">
        <f t="shared" si="11"/>
        <v>7.6673847965293987E-2</v>
      </c>
      <c r="F35" s="57">
        <f t="shared" si="11"/>
        <v>7.2243588614805371E-2</v>
      </c>
      <c r="G35" s="57">
        <f t="shared" si="11"/>
        <v>7.2579191069459453E-2</v>
      </c>
      <c r="H35" s="57">
        <f t="shared" si="11"/>
        <v>6.7546323971641828E-2</v>
      </c>
      <c r="I35" s="57">
        <f t="shared" si="11"/>
        <v>6.347684014004859E-2</v>
      </c>
      <c r="J35" s="57">
        <f t="shared" si="11"/>
        <v>6.272786383403138E-2</v>
      </c>
      <c r="K35" s="57">
        <f t="shared" si="11"/>
        <v>6.0831409401457981E-2</v>
      </c>
      <c r="L35" s="57">
        <f t="shared" si="11"/>
        <v>6.5811866882375281E-2</v>
      </c>
      <c r="M35" s="57">
        <f t="shared" si="11"/>
        <v>6.5985720147712298E-2</v>
      </c>
      <c r="N35" s="57">
        <f t="shared" ref="N35" si="22">N16/N$17</f>
        <v>5.9409327694907872E-2</v>
      </c>
      <c r="O35" s="109"/>
      <c r="P35" s="40"/>
      <c r="Q35" s="40"/>
    </row>
    <row r="36" spans="1:17" ht="15" x14ac:dyDescent="0.2">
      <c r="A36" s="131" t="s">
        <v>27</v>
      </c>
      <c r="B36" s="131"/>
      <c r="C36" s="57">
        <f t="shared" si="11"/>
        <v>1</v>
      </c>
      <c r="D36" s="57">
        <f t="shared" si="11"/>
        <v>1</v>
      </c>
      <c r="E36" s="57">
        <f t="shared" si="11"/>
        <v>1</v>
      </c>
      <c r="F36" s="57">
        <f t="shared" si="11"/>
        <v>1</v>
      </c>
      <c r="G36" s="57">
        <f t="shared" si="11"/>
        <v>1</v>
      </c>
      <c r="H36" s="57">
        <f t="shared" si="11"/>
        <v>1</v>
      </c>
      <c r="I36" s="57">
        <f t="shared" si="11"/>
        <v>1</v>
      </c>
      <c r="J36" s="57">
        <f t="shared" si="11"/>
        <v>1</v>
      </c>
      <c r="K36" s="57">
        <f t="shared" si="11"/>
        <v>1</v>
      </c>
      <c r="L36" s="57">
        <f t="shared" si="11"/>
        <v>1</v>
      </c>
      <c r="M36" s="57">
        <f t="shared" si="11"/>
        <v>1</v>
      </c>
      <c r="N36" s="57">
        <f t="shared" ref="N36" si="23">N17/N$17</f>
        <v>1</v>
      </c>
      <c r="O36" s="109"/>
      <c r="P36" s="40"/>
      <c r="Q36" s="40"/>
    </row>
    <row r="37" spans="1:17" x14ac:dyDescent="0.2"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40"/>
      <c r="P37" s="40"/>
      <c r="Q37" s="40"/>
    </row>
    <row r="38" spans="1:17" x14ac:dyDescent="0.2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40"/>
      <c r="P38" s="40"/>
      <c r="Q38" s="40"/>
    </row>
    <row r="39" spans="1:17" x14ac:dyDescent="0.2">
      <c r="O39" s="40"/>
      <c r="P39" s="40"/>
      <c r="Q39" s="40"/>
    </row>
    <row r="40" spans="1:17" x14ac:dyDescent="0.2">
      <c r="O40" s="40"/>
      <c r="P40" s="40"/>
      <c r="Q40" s="40"/>
    </row>
  </sheetData>
  <mergeCells count="21">
    <mergeCell ref="C22:N22"/>
    <mergeCell ref="C3:N3"/>
    <mergeCell ref="O3:T3"/>
    <mergeCell ref="A35:B35"/>
    <mergeCell ref="A36:B36"/>
    <mergeCell ref="A34:B34"/>
    <mergeCell ref="A30:A32"/>
    <mergeCell ref="A16:B16"/>
    <mergeCell ref="A17:B17"/>
    <mergeCell ref="A22:A23"/>
    <mergeCell ref="B22:B23"/>
    <mergeCell ref="A24:A29"/>
    <mergeCell ref="A33:B33"/>
    <mergeCell ref="U3:U4"/>
    <mergeCell ref="A5:A10"/>
    <mergeCell ref="A11:A13"/>
    <mergeCell ref="A15:B15"/>
    <mergeCell ref="A3:A4"/>
    <mergeCell ref="B3:B4"/>
    <mergeCell ref="A14:B14"/>
    <mergeCell ref="U5:U17"/>
  </mergeCells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Santrauka</vt:lpstr>
      <vt:lpstr>Grafikai</vt:lpstr>
      <vt:lpstr>pagalbinis</vt:lpstr>
      <vt:lpstr>NOx</vt:lpstr>
      <vt:lpstr>NMVOC</vt:lpstr>
      <vt:lpstr>SOx</vt:lpstr>
      <vt:lpstr>NH3</vt:lpstr>
      <vt:lpstr>PM25</vt:lpstr>
    </vt:vector>
  </TitlesOfParts>
  <Company>UAB Penki kontinentai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Vilma Bimbaitė</cp:lastModifiedBy>
  <dcterms:created xsi:type="dcterms:W3CDTF">2017-02-16T09:43:55Z</dcterms:created>
  <dcterms:modified xsi:type="dcterms:W3CDTF">2018-04-24T13:33:21Z</dcterms:modified>
</cp:coreProperties>
</file>